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Společné dokumenty\ASHS,EZS,EPS 2026-2027 soutěž\"/>
    </mc:Choice>
  </mc:AlternateContent>
  <bookViews>
    <workbookView xWindow="0" yWindow="0" windowWidth="0" windowHeight="0"/>
  </bookViews>
  <sheets>
    <sheet name="Rekapitulace stavby" sheetId="1" r:id="rId1"/>
    <sheet name="03.1 - servisní úkony" sheetId="2" r:id="rId2"/>
    <sheet name="03.2. - práce a dodávky" sheetId="3" r:id="rId3"/>
    <sheet name="03.3. - VON" sheetId="4" r:id="rId4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'03.1 - servisní úkony'!$C$86:$K$99</definedName>
    <definedName name="_xlnm.Print_Area" localSheetId="1">'03.1 - servisní úkony'!$C$4:$J$41,'03.1 - servisní úkony'!$C$72:$K$99</definedName>
    <definedName name="_xlnm.Print_Titles" localSheetId="1">'03.1 - servisní úkony'!$86:$86</definedName>
    <definedName name="_xlnm._FilterDatabase" localSheetId="2" hidden="1">'03.2. - práce a dodávky'!$C$85:$K$117</definedName>
    <definedName name="_xlnm.Print_Area" localSheetId="2">'03.2. - práce a dodávky'!$C$4:$J$41,'03.2. - práce a dodávky'!$C$71:$K$117</definedName>
    <definedName name="_xlnm.Print_Titles" localSheetId="2">'03.2. - práce a dodávky'!$85:$85</definedName>
    <definedName name="_xlnm._FilterDatabase" localSheetId="3" hidden="1">'03.3. - VON'!$C$85:$K$90</definedName>
    <definedName name="_xlnm.Print_Area" localSheetId="3">'03.3. - VON'!$C$4:$J$41,'03.3. - VON'!$C$71:$K$90</definedName>
    <definedName name="_xlnm.Print_Titles" localSheetId="3">'03.3. - VON'!$85:$85</definedName>
  </definedNames>
  <calcPr/>
</workbook>
</file>

<file path=xl/calcChain.xml><?xml version="1.0" encoding="utf-8"?>
<calcChain xmlns="http://schemas.openxmlformats.org/spreadsheetml/2006/main">
  <c i="4" l="1" r="J39"/>
  <c r="J38"/>
  <c i="1" r="AY58"/>
  <c i="4" r="J37"/>
  <c i="1" r="AX58"/>
  <c i="4" r="BI88"/>
  <c r="BH88"/>
  <c r="BG88"/>
  <c r="BF88"/>
  <c r="T88"/>
  <c r="T87"/>
  <c r="T86"/>
  <c r="R88"/>
  <c r="R87"/>
  <c r="R86"/>
  <c r="P88"/>
  <c r="P87"/>
  <c r="P86"/>
  <c i="1" r="AU58"/>
  <c i="4" r="J83"/>
  <c r="F82"/>
  <c r="F80"/>
  <c r="E78"/>
  <c r="J59"/>
  <c r="F58"/>
  <c r="F56"/>
  <c r="E54"/>
  <c r="J23"/>
  <c r="E23"/>
  <c r="J82"/>
  <c r="J22"/>
  <c r="J20"/>
  <c r="E20"/>
  <c r="F83"/>
  <c r="J19"/>
  <c r="J14"/>
  <c r="J80"/>
  <c r="E7"/>
  <c r="E74"/>
  <c i="3" r="J39"/>
  <c r="J38"/>
  <c i="1" r="AY57"/>
  <c i="3" r="J37"/>
  <c i="1" r="AX57"/>
  <c i="3"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3"/>
  <c r="F82"/>
  <c r="F80"/>
  <c r="E78"/>
  <c r="J59"/>
  <c r="F58"/>
  <c r="F56"/>
  <c r="E54"/>
  <c r="J23"/>
  <c r="E23"/>
  <c r="J82"/>
  <c r="J22"/>
  <c r="J20"/>
  <c r="E20"/>
  <c r="F83"/>
  <c r="J19"/>
  <c r="J14"/>
  <c r="J80"/>
  <c r="E7"/>
  <c r="E50"/>
  <c i="2" r="J88"/>
  <c r="J39"/>
  <c r="J38"/>
  <c i="1" r="AY56"/>
  <c i="2" r="J37"/>
  <c i="1" r="AX56"/>
  <c i="2"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J64"/>
  <c r="J84"/>
  <c r="F83"/>
  <c r="F81"/>
  <c r="E79"/>
  <c r="J59"/>
  <c r="F58"/>
  <c r="F56"/>
  <c r="E54"/>
  <c r="J23"/>
  <c r="E23"/>
  <c r="J83"/>
  <c r="J22"/>
  <c r="J20"/>
  <c r="E20"/>
  <c r="F59"/>
  <c r="J19"/>
  <c r="J14"/>
  <c r="J81"/>
  <c r="E7"/>
  <c r="E75"/>
  <c i="1" r="L50"/>
  <c r="AM50"/>
  <c r="AM49"/>
  <c r="L49"/>
  <c r="AM47"/>
  <c r="L47"/>
  <c r="L45"/>
  <c r="L44"/>
  <c i="2" r="BK94"/>
  <c i="3" r="BK108"/>
  <c i="2" r="J90"/>
  <c i="3" r="J97"/>
  <c r="BK110"/>
  <c r="J110"/>
  <c r="BK89"/>
  <c i="4" r="F37"/>
  <c i="1" r="BB58"/>
  <c i="2" r="J94"/>
  <c i="3" r="BK104"/>
  <c r="J116"/>
  <c r="BK93"/>
  <c i="4" r="J88"/>
  <c i="1" r="AS55"/>
  <c i="3" r="BK91"/>
  <c r="J104"/>
  <c i="4" r="J36"/>
  <c i="1" r="AW58"/>
  <c i="2" r="J96"/>
  <c i="3" r="BK114"/>
  <c r="BK95"/>
  <c r="J93"/>
  <c r="J106"/>
  <c i="2" r="BK96"/>
  <c i="3" r="J112"/>
  <c r="J99"/>
  <c r="BK112"/>
  <c r="BK101"/>
  <c i="2" r="BK98"/>
  <c i="3" r="BK116"/>
  <c r="BK87"/>
  <c i="2" r="BK92"/>
  <c i="3" r="J91"/>
  <c r="BK106"/>
  <c r="J89"/>
  <c i="4" r="F38"/>
  <c i="1" r="BC58"/>
  <c i="2" r="BK90"/>
  <c i="3" r="J114"/>
  <c r="J95"/>
  <c r="BK99"/>
  <c i="4" r="F39"/>
  <c i="1" r="BD58"/>
  <c i="2" r="J98"/>
  <c i="3" r="J101"/>
  <c r="J108"/>
  <c r="J87"/>
  <c i="4" r="BK88"/>
  <c i="2" r="J92"/>
  <c r="F37"/>
  <c i="1" r="BB56"/>
  <c i="3" r="BK97"/>
  <c i="2" l="1" r="BK89"/>
  <c r="BK87"/>
  <c r="J87"/>
  <c r="P89"/>
  <c r="P87"/>
  <c i="1" r="AU56"/>
  <c i="2" r="T89"/>
  <c r="T87"/>
  <c i="3" r="T103"/>
  <c r="T86"/>
  <c r="R103"/>
  <c r="R86"/>
  <c r="BK103"/>
  <c r="J103"/>
  <c r="J64"/>
  <c i="2" r="R89"/>
  <c r="R87"/>
  <c i="3" r="P103"/>
  <c r="P86"/>
  <c i="1" r="AU57"/>
  <c i="4" r="BK87"/>
  <c r="J87"/>
  <c r="J64"/>
  <c r="J56"/>
  <c r="F59"/>
  <c r="J58"/>
  <c r="BE88"/>
  <c i="3" r="BK86"/>
  <c r="J86"/>
  <c r="J63"/>
  <c i="4" r="E50"/>
  <c i="2" r="J63"/>
  <c r="J89"/>
  <c r="J65"/>
  <c i="3" r="F59"/>
  <c r="J56"/>
  <c r="BE106"/>
  <c r="BE95"/>
  <c r="J58"/>
  <c r="E74"/>
  <c r="BE87"/>
  <c r="BE93"/>
  <c r="BE108"/>
  <c r="BE116"/>
  <c r="BE89"/>
  <c r="BE91"/>
  <c r="BE97"/>
  <c r="BE110"/>
  <c r="BE112"/>
  <c r="BE114"/>
  <c r="BE99"/>
  <c r="BE104"/>
  <c r="BE101"/>
  <c i="2" r="BE90"/>
  <c r="J58"/>
  <c r="J56"/>
  <c r="BE94"/>
  <c r="E50"/>
  <c r="F84"/>
  <c r="BE92"/>
  <c r="BE96"/>
  <c r="BE98"/>
  <c r="F38"/>
  <c i="1" r="BC56"/>
  <c i="4" r="J35"/>
  <c i="1" r="AV58"/>
  <c r="AT58"/>
  <c i="3" r="F38"/>
  <c i="1" r="BC57"/>
  <c i="2" r="J32"/>
  <c i="3" r="F39"/>
  <c i="1" r="BD57"/>
  <c i="3" r="J36"/>
  <c i="1" r="AW57"/>
  <c i="2" r="J36"/>
  <c i="1" r="AW56"/>
  <c i="2" r="F39"/>
  <c i="1" r="BD56"/>
  <c r="AS54"/>
  <c i="3" r="F37"/>
  <c i="1" r="BB57"/>
  <c r="BB55"/>
  <c r="BB54"/>
  <c r="AX54"/>
  <c i="3" r="F36"/>
  <c i="1" r="BA57"/>
  <c i="2" r="F36"/>
  <c i="1" r="BA56"/>
  <c i="4" r="F36"/>
  <c i="1" r="BA58"/>
  <c l="1" r="AG56"/>
  <c i="4" r="BK86"/>
  <c r="J86"/>
  <c r="J63"/>
  <c i="3" r="F35"/>
  <c i="1" r="AZ57"/>
  <c r="AU55"/>
  <c r="AU54"/>
  <c i="3" r="J35"/>
  <c i="1" r="AV57"/>
  <c r="AT57"/>
  <c i="2" r="J35"/>
  <c i="1" r="AV56"/>
  <c r="AT56"/>
  <c r="AN56"/>
  <c i="3" r="J32"/>
  <c i="1" r="AG57"/>
  <c r="BD55"/>
  <c r="BD54"/>
  <c r="W33"/>
  <c r="W31"/>
  <c i="2" r="F35"/>
  <c i="1" r="AZ56"/>
  <c r="AX55"/>
  <c r="BC55"/>
  <c r="BC54"/>
  <c r="W32"/>
  <c i="4" r="F35"/>
  <c i="1" r="AZ58"/>
  <c r="BA55"/>
  <c r="BA54"/>
  <c r="W30"/>
  <c l="1" r="AN57"/>
  <c i="3" r="J41"/>
  <c i="2" r="J41"/>
  <c i="4" r="J32"/>
  <c i="1" r="AG58"/>
  <c r="AW55"/>
  <c r="AZ55"/>
  <c r="AZ54"/>
  <c r="AV54"/>
  <c r="AK29"/>
  <c r="AW54"/>
  <c r="AK30"/>
  <c r="AY54"/>
  <c r="AY55"/>
  <c i="4" l="1" r="J41"/>
  <c i="1" r="AN58"/>
  <c r="AG55"/>
  <c r="AG54"/>
  <c r="AK26"/>
  <c r="AK35"/>
  <c r="AT54"/>
  <c r="AV55"/>
  <c r="AT55"/>
  <c r="AN55"/>
  <c r="W29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<sst xmlns="http://schemas.openxmlformats.org/spreadsheetml/2006/main">
  <si>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</si>
  <si>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</si>
  <si>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</si>
  <si>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</si>
  <si>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</si>
  <si>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{70d636b4-74e2-4ac6-8d22-46827e2074a2}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</si>
  <si>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</si>
  <si>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</si>
  <si>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</si>
  <si>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</si>
  <si>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</si>
  <si>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</si>
  <si>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</si>
  <si>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</si>
  <si>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rijen2025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</si>
  <si>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</si>
  <si>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</si>
  <si>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Oprava a revize EZS, EPS, ASHS v obvodu SSZT OŘ UNL 2026-2027 - část 3 - ASHS</t>
  </si>
  <si>
    <t>KSO:</t>
  </si>
  <si>
    <t/>
  </si>
  <si>
    <t>CC-CZ:</t>
  </si>
  <si>
    <t>Místo:</t>
  </si>
  <si>
    <t xml:space="preserve"> </t>
  </si>
  <si>
    <t>Datum:</t>
  </si>
  <si>
    <t>20. 10. 2025</t>
  </si>
  <si>
    <t>Zadavatel:</t>
  </si>
  <si>
    <t>IČ:</t>
  </si>
  <si>
    <t>Správa železnic. státní organizace</t>
  </si>
  <si>
    <t>DIČ:</t>
  </si>
  <si>
    <t>Účastník:</t>
  </si>
  <si>
    <t>Vyplň údaj</t>
  </si>
  <si>
    <t>Projektant:</t>
  </si>
  <si>
    <t>True</t>
  </si>
  <si>
    <t>Zpracovatel:</t>
  </si>
  <si>
    <t>Petr Nožička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</si>
  <si>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</si>
  <si>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</si>
  <si>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</si>
  <si>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</si>
  <si>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</si>
  <si>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</si>
  <si>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</si>
  <si>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</si>
  <si>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</si>
  <si>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</si>
  <si>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</si>
  <si>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</si>
  <si>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</si>
  <si>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</si>
  <si>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</si>
  <si>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</si>
  <si>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</si>
  <si>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</si>
  <si>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</si>
  <si>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</si>
  <si>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</si>
  <si>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</si>
  <si>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</si>
  <si>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</si>
  <si>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</si>
  <si>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</si>
  <si>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</si>
  <si>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</si>
  <si>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</si>
  <si>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</si>
  <si>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</si>
  <si>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</si>
  <si>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</si>
  <si>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</si>
  <si>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</si>
  <si>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</si>
  <si>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</si>
  <si>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</si>
  <si>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</si>
  <si>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</si>
  <si>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03</t>
  </si>
  <si>
    <t>ASHS</t>
  </si>
  <si>
    <t>STA</t>
  </si>
  <si>
    <t>1</t>
  </si>
  <si>
    <t>{2fb4d537-aa2a-4e4a-ba39-be65d5e04d80}</t>
  </si>
  <si>
    <t>2</t>
  </si>
  <si>
    <t>/</t>
  </si>
  <si>
    <t>03.1</t>
  </si>
  <si>
    <t>servisní úkony</t>
  </si>
  <si>
    <t>Soupis</t>
  </si>
  <si>
    <t>{f32e83ba-bf5f-41d4-a0ad-af5f21404ef4}</t>
  </si>
  <si>
    <t>03.2.</t>
  </si>
  <si>
    <t>práce a dodávky</t>
  </si>
  <si>
    <t>{a3591061-329a-4f7a-9d47-d1130d8803c1}</t>
  </si>
  <si>
    <t>03.3.</t>
  </si>
  <si>
    <t>VON</t>
  </si>
  <si>
    <t>{185fd7a4-03cd-48fa-ae14-81cb37caab74}</t>
  </si>
  <si>
    <t>KRYCÍ LIST SOUPISU PRACÍ</t>
  </si>
  <si>
    <t>Objekt:</t>
  </si>
  <si>
    <t>03 - ASHS</t>
  </si>
  <si>
    <t>Soupis:</t>
  </si>
  <si>
    <t>03.1 - servisní úkony</t>
  </si>
  <si>
    <t>REKAPITULACE ČLENĚNÍ SOUPISU PRACÍ</t>
  </si>
  <si>
    <t>Kód dílu - Popis</t>
  </si>
  <si>
    <t>Cena celkem [CZK]</t>
  </si>
  <si>
    <t>-1</t>
  </si>
  <si>
    <t>HZS - Hodinové zúčtovací sazby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</si>
  <si>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</si>
  <si>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</si>
  <si>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</si>
  <si>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</si>
  <si>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</si>
  <si>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</si>
  <si>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</si>
  <si>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</si>
  <si>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</si>
  <si>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</si>
  <si>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</si>
  <si>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</si>
  <si>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</si>
  <si>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</si>
  <si>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HZS</t>
  </si>
  <si>
    <t>Hodinové zúčtovací sazby</t>
  </si>
  <si>
    <t>4</t>
  </si>
  <si>
    <t>ROZPOCET</t>
  </si>
  <si>
    <t>OST</t>
  </si>
  <si>
    <t>Ostatní</t>
  </si>
  <si>
    <t>K</t>
  </si>
  <si>
    <t>7596474010</t>
  </si>
  <si>
    <t>ASHS - zkouška činnosti při provozu půlroční cyklus</t>
  </si>
  <si>
    <t>kus</t>
  </si>
  <si>
    <t>Sborník UOŽI 01 2025</t>
  </si>
  <si>
    <t>512</t>
  </si>
  <si>
    <t>734007198</t>
  </si>
  <si>
    <t>PP</t>
  </si>
  <si>
    <t>ASHS - zkouška činnosti při provozu půlroční cyklus - kontrola potrubí, ventilů, tlakových láhví a manometrů,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systému, kontrola úplnosti a neporušenosti systému, kontrola vedení provozní knihy. Provádí výrobce nebo výrobcem proškolená osoba s platným osvědčením o odborné způsobilosti</t>
  </si>
  <si>
    <t>7596474020</t>
  </si>
  <si>
    <t>ASHS - kontrola provozuschopnosti roční cyklus</t>
  </si>
  <si>
    <t>1693359578</t>
  </si>
  <si>
    <t>ASHS - kontrola provozuschopnosti roční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Provádí výrobce nebo výrobcem proškolená osoba s platným osvědčením o odborné způsobilosti</t>
  </si>
  <si>
    <t>3</t>
  </si>
  <si>
    <t>7596474030</t>
  </si>
  <si>
    <t>ASHS - kontrola provozuschopnosti včetně průchodnosti potrubí, dvouletý cyklus</t>
  </si>
  <si>
    <t>1809636765</t>
  </si>
  <si>
    <t>ASHS - kontrola provozuschopnosti včetně průchodnosti potrubí, dvouletý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Provádí výrobce nebo výrobcem proškolená osoba s platným osvědčením o odborné způsobilosti</t>
  </si>
  <si>
    <t>7596474040</t>
  </si>
  <si>
    <t>ASHS - kontrola provozuschopnosti včetně kontroly tlakových lahví, pětiletý cyklus</t>
  </si>
  <si>
    <t>1933740290</t>
  </si>
  <si>
    <t>ASHS - kontrola provozuschopnosti včetně kontroly tlakových lahví, pětiletý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Kontrola tlakových nádob. Provádí výrobce nebo výrobcem proškolená osoba s platným osvědčením o odborné způsobilosti.</t>
  </si>
  <si>
    <t>5</t>
  </si>
  <si>
    <t>7596474120</t>
  </si>
  <si>
    <t>ASHS - ZDP kontrola provozuschopnosti systém do 10 hlásičů požáru roční cyklus</t>
  </si>
  <si>
    <t>-1385213818</t>
  </si>
  <si>
    <t>ASHS - ZDP kontrola provozuschopnosti systém do 10 hlásičů požáru roční cyklus - čištění koncových prvků, zkoušky funkčnosti jednotlivých prvků, zkoušky funkčnosti celého systému, kontrola záložních zdrojů při poplachu, kontrola nastavení el. veličin v měřících bodech zařízení, kontrola akustických a optických signalizací, kontrola slaboproudých přípojných a spojovacích míst, kontrola a měření parametrů přenosových tras, kontrola vedení provozní knihy. Provádí výrobce nebo výrobcem proškolená osoba s platným osvědčením o odborné způsobilosti</t>
  </si>
  <si>
    <t>03.2. - práce a dodávky</t>
  </si>
  <si>
    <t>M</t>
  </si>
  <si>
    <t>7596490010</t>
  </si>
  <si>
    <t>Ostatní Provozní kniha Provozní kniha EPS, LDP, ASHS</t>
  </si>
  <si>
    <t>8</t>
  </si>
  <si>
    <t>-1141857988</t>
  </si>
  <si>
    <t>7596470630</t>
  </si>
  <si>
    <t>ASHS hasivo FM-200</t>
  </si>
  <si>
    <t>kg</t>
  </si>
  <si>
    <t>762891970</t>
  </si>
  <si>
    <t>7596470550</t>
  </si>
  <si>
    <t>ASHS Tlakový spínač</t>
  </si>
  <si>
    <t>-278762658</t>
  </si>
  <si>
    <t>7596470540</t>
  </si>
  <si>
    <t>ASHS Monitor tlaku v láhvi</t>
  </si>
  <si>
    <t>-1350465559</t>
  </si>
  <si>
    <t>7596470530</t>
  </si>
  <si>
    <t>ASHS Elektrický spouštěč, 24V=/0,2 A (pro ventily GCV 40,50,65)</t>
  </si>
  <si>
    <t>-674201884</t>
  </si>
  <si>
    <t>6</t>
  </si>
  <si>
    <t>7596470350</t>
  </si>
  <si>
    <t>ASHS Sigma Si, tlačítko nouzové přerušení, zelené tl.</t>
  </si>
  <si>
    <t>-1806520157</t>
  </si>
  <si>
    <t>7</t>
  </si>
  <si>
    <t>7596470090</t>
  </si>
  <si>
    <t>ASHS Deska výstupů ústředny Sigma CP</t>
  </si>
  <si>
    <t>-2143120622</t>
  </si>
  <si>
    <t>7596470470</t>
  </si>
  <si>
    <t>ASHS Manometr</t>
  </si>
  <si>
    <t>-1149722547</t>
  </si>
  <si>
    <t>9</t>
  </si>
  <si>
    <t>7596445005</t>
  </si>
  <si>
    <t>Montáž prvku pro EPS, ASHS (čidlo, hlásič, spínač atd.)</t>
  </si>
  <si>
    <t>951509628</t>
  </si>
  <si>
    <t>10</t>
  </si>
  <si>
    <t>7596447005</t>
  </si>
  <si>
    <t>Demontáž prvku pro EPS, ASHS (čidlo, hlásič, spínač atd.)</t>
  </si>
  <si>
    <t>870015214</t>
  </si>
  <si>
    <t>11</t>
  </si>
  <si>
    <t>7596473020</t>
  </si>
  <si>
    <t>Tlaková zkouška lahví s plynem pro ASHS poškozujícím ozónovou sféru (Kjótský protokol)</t>
  </si>
  <si>
    <t>-1704582755</t>
  </si>
  <si>
    <t>7596473040</t>
  </si>
  <si>
    <t>Doplnění hasiva (plynu) poškozujícím ozónovou sféru (Kjótský protokol)</t>
  </si>
  <si>
    <t>1253396586</t>
  </si>
  <si>
    <t>13</t>
  </si>
  <si>
    <t>7596473045</t>
  </si>
  <si>
    <t>Doplnění hasiva (plynu) nepoškozujícím ozónovou sféru (Kjótský protokol)</t>
  </si>
  <si>
    <t>-646327304</t>
  </si>
  <si>
    <t>14</t>
  </si>
  <si>
    <t>7596475010</t>
  </si>
  <si>
    <t>Montáž hasící části ASHS spouštěče, elmag.ventilů, trysek,ručního spouštěče a tlakového spínače</t>
  </si>
  <si>
    <t>soubor</t>
  </si>
  <si>
    <t>-708647179</t>
  </si>
  <si>
    <t>15</t>
  </si>
  <si>
    <t>7596477010</t>
  </si>
  <si>
    <t>Demontáž hasící části ASHS spouštěče, elmag. ventily, trysky, ruční spouštěč a tlakový spínač</t>
  </si>
  <si>
    <t>-145180882</t>
  </si>
  <si>
    <t>03.3. - VON</t>
  </si>
  <si>
    <t>HZS4211</t>
  </si>
  <si>
    <t>Hodinová zúčtovací sazba revizní technik</t>
  </si>
  <si>
    <t>hod</t>
  </si>
  <si>
    <t>CS ÚRS 2023 02</t>
  </si>
  <si>
    <t>238779938</t>
  </si>
  <si>
    <t>Hodinové zúčtovací sazby ostatních profesí revizní a kontrolní činnost revizní technik</t>
  </si>
  <si>
    <t>Online PSC</t>
  </si>
  <si>
    <t>https://podminky.urs.cz/item/CS_URS_2023_02/HZS4211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</si>
</sst>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4" borderId="6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right" vertical="center"/>
    </xf>
    <xf numFmtId="0" fontId="17" fillId="4" borderId="8" xfId="0" applyFont="1" applyFill="1" applyBorder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7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2" borderId="22" xfId="0" applyNumberFormat="1" applyFont="1" applyFill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</xf>
    <xf numFmtId="0" fontId="18" fillId="2" borderId="14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HZS4211" TargetMode="External" /><Relationship Id="rId2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19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19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19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30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30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31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19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19</v>
      </c>
      <c r="AO17" s="18"/>
      <c r="AP17" s="18"/>
      <c r="AQ17" s="18"/>
      <c r="AR17" s="16"/>
      <c r="BE17" s="27"/>
      <c r="BS17" s="13" t="s">
        <v>32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33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19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34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19</v>
      </c>
      <c r="AO20" s="18"/>
      <c r="AP20" s="18"/>
      <c r="AQ20" s="18"/>
      <c r="AR20" s="16"/>
      <c r="BE20" s="27"/>
      <c r="BS20" s="13" t="s">
        <v>32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35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47.25" customHeight="1">
      <c r="B23" s="17"/>
      <c r="C23" s="18"/>
      <c r="D23" s="18"/>
      <c r="E23" s="32" t="s">
        <v>36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38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39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40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41</v>
      </c>
      <c r="E29" s="43"/>
      <c r="F29" s="28" t="s">
        <v>42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43</v>
      </c>
      <c r="G30" s="43"/>
      <c r="H30" s="43"/>
      <c r="I30" s="43"/>
      <c r="J30" s="43"/>
      <c r="K30" s="43"/>
      <c r="L30" s="44">
        <v>0.12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44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45</v>
      </c>
      <c r="G32" s="43"/>
      <c r="H32" s="43"/>
      <c r="I32" s="43"/>
      <c r="J32" s="43"/>
      <c r="K32" s="43"/>
      <c r="L32" s="44">
        <v>0.12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46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3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34"/>
    </row>
    <row r="35" s="2" customFormat="1" ht="25.92" customHeight="1">
      <c r="A35" s="34"/>
      <c r="B35" s="35"/>
      <c r="C35" s="48"/>
      <c r="D35" s="49" t="s">
        <v>47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48</v>
      </c>
      <c r="U35" s="50"/>
      <c r="V35" s="50"/>
      <c r="W35" s="50"/>
      <c r="X35" s="52" t="s">
        <v>49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6.96" customHeight="1">
      <c r="A37" s="34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0"/>
      <c r="BE37" s="34"/>
    </row>
    <row r="41" s="2" customFormat="1" ht="6.96" customHeight="1">
      <c r="A41" s="34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0"/>
      <c r="BE41" s="34"/>
    </row>
    <row r="42" s="2" customFormat="1" ht="24.96" customHeight="1">
      <c r="A42" s="34"/>
      <c r="B42" s="35"/>
      <c r="C42" s="19" t="s">
        <v>50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  <c r="BE42" s="34"/>
    </row>
    <row r="43" s="2" customFormat="1" ht="6.96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  <c r="BE43" s="34"/>
    </row>
    <row r="44" s="4" customFormat="1" ht="12" customHeight="1">
      <c r="A44" s="4"/>
      <c r="B44" s="59"/>
      <c r="C44" s="28" t="s">
        <v>13</v>
      </c>
      <c r="D44" s="60"/>
      <c r="E44" s="60"/>
      <c r="F44" s="60"/>
      <c r="G44" s="60"/>
      <c r="H44" s="60"/>
      <c r="I44" s="60"/>
      <c r="J44" s="60"/>
      <c r="K44" s="60"/>
      <c r="L44" s="60" t="str">
        <f>K5</f>
        <v>rijen2025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1"/>
      <c r="BE44" s="4"/>
    </row>
    <row r="45" s="5" customFormat="1" ht="36.96" customHeight="1">
      <c r="A45" s="5"/>
      <c r="B45" s="62"/>
      <c r="C45" s="63" t="s">
        <v>16</v>
      </c>
      <c r="D45" s="64"/>
      <c r="E45" s="64"/>
      <c r="F45" s="64"/>
      <c r="G45" s="64"/>
      <c r="H45" s="64"/>
      <c r="I45" s="64"/>
      <c r="J45" s="64"/>
      <c r="K45" s="64"/>
      <c r="L45" s="65" t="str">
        <f>K6</f>
        <v>Oprava a revize EZS, EPS, ASHS v obvodu SSZT OŘ UNL 2026-2027 - část 3 - ASHS</v>
      </c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6"/>
      <c r="BE45" s="5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  <c r="BE46" s="34"/>
    </row>
    <row r="47" s="2" customFormat="1" ht="12" customHeight="1">
      <c r="A47" s="34"/>
      <c r="B47" s="35"/>
      <c r="C47" s="28" t="s">
        <v>21</v>
      </c>
      <c r="D47" s="36"/>
      <c r="E47" s="36"/>
      <c r="F47" s="36"/>
      <c r="G47" s="36"/>
      <c r="H47" s="36"/>
      <c r="I47" s="36"/>
      <c r="J47" s="36"/>
      <c r="K47" s="36"/>
      <c r="L47" s="67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8" t="s">
        <v>23</v>
      </c>
      <c r="AJ47" s="36"/>
      <c r="AK47" s="36"/>
      <c r="AL47" s="36"/>
      <c r="AM47" s="68" t="str">
        <f>IF(AN8= "","",AN8)</f>
        <v>20. 10. 2025</v>
      </c>
      <c r="AN47" s="68"/>
      <c r="AO47" s="36"/>
      <c r="AP47" s="36"/>
      <c r="AQ47" s="36"/>
      <c r="AR47" s="40"/>
      <c r="BE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  <c r="BE48" s="34"/>
    </row>
    <row r="49" s="2" customFormat="1" ht="15.15" customHeight="1">
      <c r="A49" s="34"/>
      <c r="B49" s="35"/>
      <c r="C49" s="28" t="s">
        <v>25</v>
      </c>
      <c r="D49" s="36"/>
      <c r="E49" s="36"/>
      <c r="F49" s="36"/>
      <c r="G49" s="36"/>
      <c r="H49" s="36"/>
      <c r="I49" s="36"/>
      <c r="J49" s="36"/>
      <c r="K49" s="36"/>
      <c r="L49" s="60" t="str">
        <f>IF(E11= "","",E11)</f>
        <v>Správa železnic. státní organizace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8" t="s">
        <v>31</v>
      </c>
      <c r="AJ49" s="36"/>
      <c r="AK49" s="36"/>
      <c r="AL49" s="36"/>
      <c r="AM49" s="69" t="str">
        <f>IF(E17="","",E17)</f>
        <v xml:space="preserve"> </v>
      </c>
      <c r="AN49" s="60"/>
      <c r="AO49" s="60"/>
      <c r="AP49" s="60"/>
      <c r="AQ49" s="36"/>
      <c r="AR49" s="40"/>
      <c r="AS49" s="70" t="s">
        <v>51</v>
      </c>
      <c r="AT49" s="71"/>
      <c r="AU49" s="72"/>
      <c r="AV49" s="72"/>
      <c r="AW49" s="72"/>
      <c r="AX49" s="72"/>
      <c r="AY49" s="72"/>
      <c r="AZ49" s="72"/>
      <c r="BA49" s="72"/>
      <c r="BB49" s="72"/>
      <c r="BC49" s="72"/>
      <c r="BD49" s="73"/>
      <c r="BE49" s="34"/>
    </row>
    <row r="50" s="2" customFormat="1" ht="15.15" customHeight="1">
      <c r="A50" s="34"/>
      <c r="B50" s="35"/>
      <c r="C50" s="28" t="s">
        <v>29</v>
      </c>
      <c r="D50" s="36"/>
      <c r="E50" s="36"/>
      <c r="F50" s="36"/>
      <c r="G50" s="36"/>
      <c r="H50" s="36"/>
      <c r="I50" s="36"/>
      <c r="J50" s="36"/>
      <c r="K50" s="36"/>
      <c r="L50" s="60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8" t="s">
        <v>33</v>
      </c>
      <c r="AJ50" s="36"/>
      <c r="AK50" s="36"/>
      <c r="AL50" s="36"/>
      <c r="AM50" s="69" t="str">
        <f>IF(E20="","",E20)</f>
        <v>Petr Nožička</v>
      </c>
      <c r="AN50" s="60"/>
      <c r="AO50" s="60"/>
      <c r="AP50" s="60"/>
      <c r="AQ50" s="36"/>
      <c r="AR50" s="40"/>
      <c r="AS50" s="74"/>
      <c r="AT50" s="75"/>
      <c r="AU50" s="76"/>
      <c r="AV50" s="76"/>
      <c r="AW50" s="76"/>
      <c r="AX50" s="76"/>
      <c r="AY50" s="76"/>
      <c r="AZ50" s="76"/>
      <c r="BA50" s="76"/>
      <c r="BB50" s="76"/>
      <c r="BC50" s="76"/>
      <c r="BD50" s="77"/>
      <c r="BE50" s="34"/>
    </row>
    <row r="5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8"/>
      <c r="AT51" s="79"/>
      <c r="AU51" s="80"/>
      <c r="AV51" s="80"/>
      <c r="AW51" s="80"/>
      <c r="AX51" s="80"/>
      <c r="AY51" s="80"/>
      <c r="AZ51" s="80"/>
      <c r="BA51" s="80"/>
      <c r="BB51" s="80"/>
      <c r="BC51" s="80"/>
      <c r="BD51" s="81"/>
      <c r="BE51" s="34"/>
    </row>
    <row r="52" s="2" customFormat="1" ht="29.28" customHeight="1">
      <c r="A52" s="34"/>
      <c r="B52" s="35"/>
      <c r="C52" s="82" t="s">
        <v>52</v>
      </c>
      <c r="D52" s="83"/>
      <c r="E52" s="83"/>
      <c r="F52" s="83"/>
      <c r="G52" s="83"/>
      <c r="H52" s="84"/>
      <c r="I52" s="85" t="s">
        <v>53</v>
      </c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6" t="s">
        <v>54</v>
      </c>
      <c r="AH52" s="83"/>
      <c r="AI52" s="83"/>
      <c r="AJ52" s="83"/>
      <c r="AK52" s="83"/>
      <c r="AL52" s="83"/>
      <c r="AM52" s="83"/>
      <c r="AN52" s="85" t="s">
        <v>55</v>
      </c>
      <c r="AO52" s="83"/>
      <c r="AP52" s="83"/>
      <c r="AQ52" s="87" t="s">
        <v>56</v>
      </c>
      <c r="AR52" s="40"/>
      <c r="AS52" s="88" t="s">
        <v>57</v>
      </c>
      <c r="AT52" s="89" t="s">
        <v>58</v>
      </c>
      <c r="AU52" s="89" t="s">
        <v>59</v>
      </c>
      <c r="AV52" s="89" t="s">
        <v>60</v>
      </c>
      <c r="AW52" s="89" t="s">
        <v>61</v>
      </c>
      <c r="AX52" s="89" t="s">
        <v>62</v>
      </c>
      <c r="AY52" s="89" t="s">
        <v>63</v>
      </c>
      <c r="AZ52" s="89" t="s">
        <v>64</v>
      </c>
      <c r="BA52" s="89" t="s">
        <v>65</v>
      </c>
      <c r="BB52" s="89" t="s">
        <v>66</v>
      </c>
      <c r="BC52" s="89" t="s">
        <v>67</v>
      </c>
      <c r="BD52" s="90" t="s">
        <v>68</v>
      </c>
      <c r="BE52" s="34"/>
    </row>
    <row r="53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91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3"/>
      <c r="BE53" s="34"/>
    </row>
    <row r="54" s="6" customFormat="1" ht="32.4" customHeight="1">
      <c r="A54" s="6"/>
      <c r="B54" s="94"/>
      <c r="C54" s="95" t="s">
        <v>69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7">
        <f>ROUND(AG55,2)</f>
        <v>0</v>
      </c>
      <c r="AH54" s="97"/>
      <c r="AI54" s="97"/>
      <c r="AJ54" s="97"/>
      <c r="AK54" s="97"/>
      <c r="AL54" s="97"/>
      <c r="AM54" s="97"/>
      <c r="AN54" s="98">
        <f>SUM(AG54,AT54)</f>
        <v>0</v>
      </c>
      <c r="AO54" s="98"/>
      <c r="AP54" s="98"/>
      <c r="AQ54" s="99" t="s">
        <v>19</v>
      </c>
      <c r="AR54" s="100"/>
      <c r="AS54" s="101">
        <f>ROUND(AS55,2)</f>
        <v>0</v>
      </c>
      <c r="AT54" s="102">
        <f>ROUND(SUM(AV54:AW54),2)</f>
        <v>0</v>
      </c>
      <c r="AU54" s="103">
        <f>ROUND(AU55,5)</f>
        <v>0</v>
      </c>
      <c r="AV54" s="102">
        <f>ROUND(AZ54*L29,2)</f>
        <v>0</v>
      </c>
      <c r="AW54" s="102">
        <f>ROUND(BA54*L30,2)</f>
        <v>0</v>
      </c>
      <c r="AX54" s="102">
        <f>ROUND(BB54*L29,2)</f>
        <v>0</v>
      </c>
      <c r="AY54" s="102">
        <f>ROUND(BC54*L30,2)</f>
        <v>0</v>
      </c>
      <c r="AZ54" s="102">
        <f>ROUND(AZ55,2)</f>
        <v>0</v>
      </c>
      <c r="BA54" s="102">
        <f>ROUND(BA55,2)</f>
        <v>0</v>
      </c>
      <c r="BB54" s="102">
        <f>ROUND(BB55,2)</f>
        <v>0</v>
      </c>
      <c r="BC54" s="102">
        <f>ROUND(BC55,2)</f>
        <v>0</v>
      </c>
      <c r="BD54" s="104">
        <f>ROUND(BD55,2)</f>
        <v>0</v>
      </c>
      <c r="BE54" s="6"/>
      <c r="BS54" s="105" t="s">
        <v>70</v>
      </c>
      <c r="BT54" s="105" t="s">
        <v>71</v>
      </c>
      <c r="BU54" s="106" t="s">
        <v>72</v>
      </c>
      <c r="BV54" s="105" t="s">
        <v>73</v>
      </c>
      <c r="BW54" s="105" t="s">
        <v>5</v>
      </c>
      <c r="BX54" s="105" t="s">
        <v>74</v>
      </c>
      <c r="CL54" s="105" t="s">
        <v>19</v>
      </c>
    </row>
    <row r="55" s="7" customFormat="1" ht="16.5" customHeight="1">
      <c r="A55" s="7"/>
      <c r="B55" s="107"/>
      <c r="C55" s="108"/>
      <c r="D55" s="109" t="s">
        <v>75</v>
      </c>
      <c r="E55" s="109"/>
      <c r="F55" s="109"/>
      <c r="G55" s="109"/>
      <c r="H55" s="109"/>
      <c r="I55" s="110"/>
      <c r="J55" s="109" t="s">
        <v>76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ROUND(SUM(AG56:AG58),2)</f>
        <v>0</v>
      </c>
      <c r="AH55" s="110"/>
      <c r="AI55" s="110"/>
      <c r="AJ55" s="110"/>
      <c r="AK55" s="110"/>
      <c r="AL55" s="110"/>
      <c r="AM55" s="110"/>
      <c r="AN55" s="112">
        <f>SUM(AG55,AT55)</f>
        <v>0</v>
      </c>
      <c r="AO55" s="110"/>
      <c r="AP55" s="110"/>
      <c r="AQ55" s="113" t="s">
        <v>77</v>
      </c>
      <c r="AR55" s="114"/>
      <c r="AS55" s="115">
        <f>ROUND(SUM(AS56:AS58),2)</f>
        <v>0</v>
      </c>
      <c r="AT55" s="116">
        <f>ROUND(SUM(AV55:AW55),2)</f>
        <v>0</v>
      </c>
      <c r="AU55" s="117">
        <f>ROUND(SUM(AU56:AU58),5)</f>
        <v>0</v>
      </c>
      <c r="AV55" s="116">
        <f>ROUND(AZ55*L29,2)</f>
        <v>0</v>
      </c>
      <c r="AW55" s="116">
        <f>ROUND(BA55*L30,2)</f>
        <v>0</v>
      </c>
      <c r="AX55" s="116">
        <f>ROUND(BB55*L29,2)</f>
        <v>0</v>
      </c>
      <c r="AY55" s="116">
        <f>ROUND(BC55*L30,2)</f>
        <v>0</v>
      </c>
      <c r="AZ55" s="116">
        <f>ROUND(SUM(AZ56:AZ58),2)</f>
        <v>0</v>
      </c>
      <c r="BA55" s="116">
        <f>ROUND(SUM(BA56:BA58),2)</f>
        <v>0</v>
      </c>
      <c r="BB55" s="116">
        <f>ROUND(SUM(BB56:BB58),2)</f>
        <v>0</v>
      </c>
      <c r="BC55" s="116">
        <f>ROUND(SUM(BC56:BC58),2)</f>
        <v>0</v>
      </c>
      <c r="BD55" s="118">
        <f>ROUND(SUM(BD56:BD58),2)</f>
        <v>0</v>
      </c>
      <c r="BE55" s="7"/>
      <c r="BS55" s="119" t="s">
        <v>70</v>
      </c>
      <c r="BT55" s="119" t="s">
        <v>78</v>
      </c>
      <c r="BU55" s="119" t="s">
        <v>72</v>
      </c>
      <c r="BV55" s="119" t="s">
        <v>73</v>
      </c>
      <c r="BW55" s="119" t="s">
        <v>79</v>
      </c>
      <c r="BX55" s="119" t="s">
        <v>5</v>
      </c>
      <c r="CL55" s="119" t="s">
        <v>19</v>
      </c>
      <c r="CM55" s="119" t="s">
        <v>80</v>
      </c>
    </row>
    <row r="56" s="4" customFormat="1" ht="16.5" customHeight="1">
      <c r="A56" s="120" t="s">
        <v>81</v>
      </c>
      <c r="B56" s="59"/>
      <c r="C56" s="121"/>
      <c r="D56" s="121"/>
      <c r="E56" s="122" t="s">
        <v>82</v>
      </c>
      <c r="F56" s="122"/>
      <c r="G56" s="122"/>
      <c r="H56" s="122"/>
      <c r="I56" s="122"/>
      <c r="J56" s="121"/>
      <c r="K56" s="122" t="s">
        <v>83</v>
      </c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3">
        <f>'03.1 - servisní úkony'!J32</f>
        <v>0</v>
      </c>
      <c r="AH56" s="121"/>
      <c r="AI56" s="121"/>
      <c r="AJ56" s="121"/>
      <c r="AK56" s="121"/>
      <c r="AL56" s="121"/>
      <c r="AM56" s="121"/>
      <c r="AN56" s="123">
        <f>SUM(AG56,AT56)</f>
        <v>0</v>
      </c>
      <c r="AO56" s="121"/>
      <c r="AP56" s="121"/>
      <c r="AQ56" s="124" t="s">
        <v>84</v>
      </c>
      <c r="AR56" s="61"/>
      <c r="AS56" s="125">
        <v>0</v>
      </c>
      <c r="AT56" s="126">
        <f>ROUND(SUM(AV56:AW56),2)</f>
        <v>0</v>
      </c>
      <c r="AU56" s="127">
        <f>'03.1 - servisní úkony'!P87</f>
        <v>0</v>
      </c>
      <c r="AV56" s="126">
        <f>'03.1 - servisní úkony'!J35</f>
        <v>0</v>
      </c>
      <c r="AW56" s="126">
        <f>'03.1 - servisní úkony'!J36</f>
        <v>0</v>
      </c>
      <c r="AX56" s="126">
        <f>'03.1 - servisní úkony'!J37</f>
        <v>0</v>
      </c>
      <c r="AY56" s="126">
        <f>'03.1 - servisní úkony'!J38</f>
        <v>0</v>
      </c>
      <c r="AZ56" s="126">
        <f>'03.1 - servisní úkony'!F35</f>
        <v>0</v>
      </c>
      <c r="BA56" s="126">
        <f>'03.1 - servisní úkony'!F36</f>
        <v>0</v>
      </c>
      <c r="BB56" s="126">
        <f>'03.1 - servisní úkony'!F37</f>
        <v>0</v>
      </c>
      <c r="BC56" s="126">
        <f>'03.1 - servisní úkony'!F38</f>
        <v>0</v>
      </c>
      <c r="BD56" s="128">
        <f>'03.1 - servisní úkony'!F39</f>
        <v>0</v>
      </c>
      <c r="BE56" s="4"/>
      <c r="BT56" s="129" t="s">
        <v>80</v>
      </c>
      <c r="BV56" s="129" t="s">
        <v>73</v>
      </c>
      <c r="BW56" s="129" t="s">
        <v>85</v>
      </c>
      <c r="BX56" s="129" t="s">
        <v>79</v>
      </c>
      <c r="CL56" s="129" t="s">
        <v>19</v>
      </c>
    </row>
    <row r="57" s="4" customFormat="1" ht="16.5" customHeight="1">
      <c r="A57" s="120" t="s">
        <v>81</v>
      </c>
      <c r="B57" s="59"/>
      <c r="C57" s="121"/>
      <c r="D57" s="121"/>
      <c r="E57" s="122" t="s">
        <v>86</v>
      </c>
      <c r="F57" s="122"/>
      <c r="G57" s="122"/>
      <c r="H57" s="122"/>
      <c r="I57" s="122"/>
      <c r="J57" s="121"/>
      <c r="K57" s="122" t="s">
        <v>87</v>
      </c>
      <c r="L57" s="122"/>
      <c r="M57" s="122"/>
      <c r="N57" s="122"/>
      <c r="O57" s="122"/>
      <c r="P57" s="122"/>
      <c r="Q57" s="122"/>
      <c r="R57" s="122"/>
      <c r="S57" s="122"/>
      <c r="T57" s="122"/>
      <c r="U57" s="122"/>
      <c r="V57" s="122"/>
      <c r="W57" s="122"/>
      <c r="X57" s="122"/>
      <c r="Y57" s="122"/>
      <c r="Z57" s="122"/>
      <c r="AA57" s="122"/>
      <c r="AB57" s="122"/>
      <c r="AC57" s="122"/>
      <c r="AD57" s="122"/>
      <c r="AE57" s="122"/>
      <c r="AF57" s="122"/>
      <c r="AG57" s="123">
        <f>'03.2. - práce a dodávky'!J32</f>
        <v>0</v>
      </c>
      <c r="AH57" s="121"/>
      <c r="AI57" s="121"/>
      <c r="AJ57" s="121"/>
      <c r="AK57" s="121"/>
      <c r="AL57" s="121"/>
      <c r="AM57" s="121"/>
      <c r="AN57" s="123">
        <f>SUM(AG57,AT57)</f>
        <v>0</v>
      </c>
      <c r="AO57" s="121"/>
      <c r="AP57" s="121"/>
      <c r="AQ57" s="124" t="s">
        <v>84</v>
      </c>
      <c r="AR57" s="61"/>
      <c r="AS57" s="125">
        <v>0</v>
      </c>
      <c r="AT57" s="126">
        <f>ROUND(SUM(AV57:AW57),2)</f>
        <v>0</v>
      </c>
      <c r="AU57" s="127">
        <f>'03.2. - práce a dodávky'!P86</f>
        <v>0</v>
      </c>
      <c r="AV57" s="126">
        <f>'03.2. - práce a dodávky'!J35</f>
        <v>0</v>
      </c>
      <c r="AW57" s="126">
        <f>'03.2. - práce a dodávky'!J36</f>
        <v>0</v>
      </c>
      <c r="AX57" s="126">
        <f>'03.2. - práce a dodávky'!J37</f>
        <v>0</v>
      </c>
      <c r="AY57" s="126">
        <f>'03.2. - práce a dodávky'!J38</f>
        <v>0</v>
      </c>
      <c r="AZ57" s="126">
        <f>'03.2. - práce a dodávky'!F35</f>
        <v>0</v>
      </c>
      <c r="BA57" s="126">
        <f>'03.2. - práce a dodávky'!F36</f>
        <v>0</v>
      </c>
      <c r="BB57" s="126">
        <f>'03.2. - práce a dodávky'!F37</f>
        <v>0</v>
      </c>
      <c r="BC57" s="126">
        <f>'03.2. - práce a dodávky'!F38</f>
        <v>0</v>
      </c>
      <c r="BD57" s="128">
        <f>'03.2. - práce a dodávky'!F39</f>
        <v>0</v>
      </c>
      <c r="BE57" s="4"/>
      <c r="BT57" s="129" t="s">
        <v>80</v>
      </c>
      <c r="BV57" s="129" t="s">
        <v>73</v>
      </c>
      <c r="BW57" s="129" t="s">
        <v>88</v>
      </c>
      <c r="BX57" s="129" t="s">
        <v>79</v>
      </c>
      <c r="CL57" s="129" t="s">
        <v>19</v>
      </c>
    </row>
    <row r="58" s="4" customFormat="1" ht="16.5" customHeight="1">
      <c r="A58" s="120" t="s">
        <v>81</v>
      </c>
      <c r="B58" s="59"/>
      <c r="C58" s="121"/>
      <c r="D58" s="121"/>
      <c r="E58" s="122" t="s">
        <v>89</v>
      </c>
      <c r="F58" s="122"/>
      <c r="G58" s="122"/>
      <c r="H58" s="122"/>
      <c r="I58" s="122"/>
      <c r="J58" s="121"/>
      <c r="K58" s="122" t="s">
        <v>90</v>
      </c>
      <c r="L58" s="122"/>
      <c r="M58" s="122"/>
      <c r="N58" s="122"/>
      <c r="O58" s="122"/>
      <c r="P58" s="122"/>
      <c r="Q58" s="122"/>
      <c r="R58" s="122"/>
      <c r="S58" s="122"/>
      <c r="T58" s="122"/>
      <c r="U58" s="122"/>
      <c r="V58" s="122"/>
      <c r="W58" s="122"/>
      <c r="X58" s="122"/>
      <c r="Y58" s="122"/>
      <c r="Z58" s="122"/>
      <c r="AA58" s="122"/>
      <c r="AB58" s="122"/>
      <c r="AC58" s="122"/>
      <c r="AD58" s="122"/>
      <c r="AE58" s="122"/>
      <c r="AF58" s="122"/>
      <c r="AG58" s="123">
        <f>'03.3. - VON'!J32</f>
        <v>0</v>
      </c>
      <c r="AH58" s="121"/>
      <c r="AI58" s="121"/>
      <c r="AJ58" s="121"/>
      <c r="AK58" s="121"/>
      <c r="AL58" s="121"/>
      <c r="AM58" s="121"/>
      <c r="AN58" s="123">
        <f>SUM(AG58,AT58)</f>
        <v>0</v>
      </c>
      <c r="AO58" s="121"/>
      <c r="AP58" s="121"/>
      <c r="AQ58" s="124" t="s">
        <v>84</v>
      </c>
      <c r="AR58" s="61"/>
      <c r="AS58" s="130">
        <v>0</v>
      </c>
      <c r="AT58" s="131">
        <f>ROUND(SUM(AV58:AW58),2)</f>
        <v>0</v>
      </c>
      <c r="AU58" s="132">
        <f>'03.3. - VON'!P86</f>
        <v>0</v>
      </c>
      <c r="AV58" s="131">
        <f>'03.3. - VON'!J35</f>
        <v>0</v>
      </c>
      <c r="AW58" s="131">
        <f>'03.3. - VON'!J36</f>
        <v>0</v>
      </c>
      <c r="AX58" s="131">
        <f>'03.3. - VON'!J37</f>
        <v>0</v>
      </c>
      <c r="AY58" s="131">
        <f>'03.3. - VON'!J38</f>
        <v>0</v>
      </c>
      <c r="AZ58" s="131">
        <f>'03.3. - VON'!F35</f>
        <v>0</v>
      </c>
      <c r="BA58" s="131">
        <f>'03.3. - VON'!F36</f>
        <v>0</v>
      </c>
      <c r="BB58" s="131">
        <f>'03.3. - VON'!F37</f>
        <v>0</v>
      </c>
      <c r="BC58" s="131">
        <f>'03.3. - VON'!F38</f>
        <v>0</v>
      </c>
      <c r="BD58" s="133">
        <f>'03.3. - VON'!F39</f>
        <v>0</v>
      </c>
      <c r="BE58" s="4"/>
      <c r="BT58" s="129" t="s">
        <v>80</v>
      </c>
      <c r="BV58" s="129" t="s">
        <v>73</v>
      </c>
      <c r="BW58" s="129" t="s">
        <v>91</v>
      </c>
      <c r="BX58" s="129" t="s">
        <v>79</v>
      </c>
      <c r="CL58" s="129" t="s">
        <v>19</v>
      </c>
    </row>
    <row r="59" s="2" customFormat="1" ht="30" customHeight="1">
      <c r="A59" s="34"/>
      <c r="B59" s="35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40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</row>
    <row r="60" s="2" customFormat="1" ht="6.96" customHeight="1">
      <c r="A60" s="34"/>
      <c r="B60" s="55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40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</row>
  </sheetData>
  <sheetProtection sheet="1" formatColumns="0" formatRows="0" objects="1" scenarios="1" spinCount="100000" saltValue="pO+zW7b21TCXmygQX+R4rzXZrzgqkSzDQOaG9/t5WdjIy9QFa0vnypF1OSu0zU9jDlxZmq1MecpWhErA2Ys1FA==" hashValue="SZa1zrKemqeoJCvR36eK/6rtPlN1oJS24rHbY+xAQbmxCmJOdGuojTAlWxL/xb5+KC3HRGBQcXbuUZddYX0HFQ==" algorithmName="SHA-512" password="CC35"/>
  <mergeCells count="54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03.1 - servisní úkony'!C2" display="/"/>
    <hyperlink ref="A57" location="'03.2. - práce a dodávky'!C2" display="/"/>
    <hyperlink ref="A58" location="'03.3.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85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6"/>
      <c r="AT3" s="13" t="s">
        <v>80</v>
      </c>
    </row>
    <row r="4" s="1" customFormat="1" ht="24.96" customHeight="1">
      <c r="B4" s="16"/>
      <c r="D4" s="136" t="s">
        <v>92</v>
      </c>
      <c r="L4" s="16"/>
      <c r="M4" s="137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8" t="s">
        <v>16</v>
      </c>
      <c r="L6" s="16"/>
    </row>
    <row r="7" s="1" customFormat="1" ht="16.5" customHeight="1">
      <c r="B7" s="16"/>
      <c r="E7" s="139" t="str">
        <f>'Rekapitulace stavby'!K6</f>
        <v>Oprava a revize EZS, EPS, ASHS v obvodu SSZT OŘ UNL 2026-2027 - část 3 - ASHS</v>
      </c>
      <c r="F7" s="138"/>
      <c r="G7" s="138"/>
      <c r="H7" s="138"/>
      <c r="L7" s="16"/>
    </row>
    <row r="8" s="1" customFormat="1" ht="12" customHeight="1">
      <c r="B8" s="16"/>
      <c r="D8" s="138" t="s">
        <v>93</v>
      </c>
      <c r="L8" s="16"/>
    </row>
    <row r="9" s="2" customFormat="1" ht="16.5" customHeight="1">
      <c r="A9" s="34"/>
      <c r="B9" s="40"/>
      <c r="C9" s="34"/>
      <c r="D9" s="34"/>
      <c r="E9" s="139" t="s">
        <v>94</v>
      </c>
      <c r="F9" s="34"/>
      <c r="G9" s="34"/>
      <c r="H9" s="34"/>
      <c r="I9" s="34"/>
      <c r="J9" s="34"/>
      <c r="K9" s="34"/>
      <c r="L9" s="14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38" t="s">
        <v>95</v>
      </c>
      <c r="E10" s="34"/>
      <c r="F10" s="34"/>
      <c r="G10" s="34"/>
      <c r="H10" s="34"/>
      <c r="I10" s="34"/>
      <c r="J10" s="34"/>
      <c r="K10" s="34"/>
      <c r="L10" s="14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1" t="s">
        <v>96</v>
      </c>
      <c r="F11" s="34"/>
      <c r="G11" s="34"/>
      <c r="H11" s="34"/>
      <c r="I11" s="34"/>
      <c r="J11" s="34"/>
      <c r="K11" s="34"/>
      <c r="L11" s="14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14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38" t="s">
        <v>18</v>
      </c>
      <c r="E13" s="34"/>
      <c r="F13" s="129" t="s">
        <v>19</v>
      </c>
      <c r="G13" s="34"/>
      <c r="H13" s="34"/>
      <c r="I13" s="138" t="s">
        <v>20</v>
      </c>
      <c r="J13" s="129" t="s">
        <v>19</v>
      </c>
      <c r="K13" s="34"/>
      <c r="L13" s="14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8" t="s">
        <v>21</v>
      </c>
      <c r="E14" s="34"/>
      <c r="F14" s="129" t="s">
        <v>22</v>
      </c>
      <c r="G14" s="34"/>
      <c r="H14" s="34"/>
      <c r="I14" s="138" t="s">
        <v>23</v>
      </c>
      <c r="J14" s="142" t="str">
        <f>'Rekapitulace stavby'!AN8</f>
        <v>20. 10. 2025</v>
      </c>
      <c r="K14" s="34"/>
      <c r="L14" s="14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14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38" t="s">
        <v>25</v>
      </c>
      <c r="E16" s="34"/>
      <c r="F16" s="34"/>
      <c r="G16" s="34"/>
      <c r="H16" s="34"/>
      <c r="I16" s="138" t="s">
        <v>26</v>
      </c>
      <c r="J16" s="129" t="s">
        <v>19</v>
      </c>
      <c r="K16" s="34"/>
      <c r="L16" s="14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29" t="s">
        <v>27</v>
      </c>
      <c r="F17" s="34"/>
      <c r="G17" s="34"/>
      <c r="H17" s="34"/>
      <c r="I17" s="138" t="s">
        <v>28</v>
      </c>
      <c r="J17" s="129" t="s">
        <v>19</v>
      </c>
      <c r="K17" s="34"/>
      <c r="L17" s="14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14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38" t="s">
        <v>29</v>
      </c>
      <c r="E19" s="34"/>
      <c r="F19" s="34"/>
      <c r="G19" s="34"/>
      <c r="H19" s="34"/>
      <c r="I19" s="138" t="s">
        <v>26</v>
      </c>
      <c r="J19" s="29" t="str">
        <f>'Rekapitulace stavby'!AN13</f>
        <v>Vyplň údaj</v>
      </c>
      <c r="K19" s="34"/>
      <c r="L19" s="14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29"/>
      <c r="G20" s="129"/>
      <c r="H20" s="129"/>
      <c r="I20" s="138" t="s">
        <v>28</v>
      </c>
      <c r="J20" s="29" t="str">
        <f>'Rekapitulace stavby'!AN14</f>
        <v>Vyplň údaj</v>
      </c>
      <c r="K20" s="34"/>
      <c r="L20" s="14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14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38" t="s">
        <v>31</v>
      </c>
      <c r="E22" s="34"/>
      <c r="F22" s="34"/>
      <c r="G22" s="34"/>
      <c r="H22" s="34"/>
      <c r="I22" s="138" t="s">
        <v>26</v>
      </c>
      <c r="J22" s="129" t="str">
        <f>IF('Rekapitulace stavby'!AN16="","",'Rekapitulace stavby'!AN16)</f>
        <v/>
      </c>
      <c r="K22" s="34"/>
      <c r="L22" s="14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29" t="str">
        <f>IF('Rekapitulace stavby'!E17="","",'Rekapitulace stavby'!E17)</f>
        <v xml:space="preserve"> </v>
      </c>
      <c r="F23" s="34"/>
      <c r="G23" s="34"/>
      <c r="H23" s="34"/>
      <c r="I23" s="138" t="s">
        <v>28</v>
      </c>
      <c r="J23" s="129" t="str">
        <f>IF('Rekapitulace stavby'!AN17="","",'Rekapitulace stavby'!AN17)</f>
        <v/>
      </c>
      <c r="K23" s="34"/>
      <c r="L23" s="14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14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38" t="s">
        <v>33</v>
      </c>
      <c r="E25" s="34"/>
      <c r="F25" s="34"/>
      <c r="G25" s="34"/>
      <c r="H25" s="34"/>
      <c r="I25" s="138" t="s">
        <v>26</v>
      </c>
      <c r="J25" s="129" t="s">
        <v>19</v>
      </c>
      <c r="K25" s="34"/>
      <c r="L25" s="14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29" t="s">
        <v>34</v>
      </c>
      <c r="F26" s="34"/>
      <c r="G26" s="34"/>
      <c r="H26" s="34"/>
      <c r="I26" s="138" t="s">
        <v>28</v>
      </c>
      <c r="J26" s="129" t="s">
        <v>19</v>
      </c>
      <c r="K26" s="34"/>
      <c r="L26" s="14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140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38" t="s">
        <v>35</v>
      </c>
      <c r="E28" s="34"/>
      <c r="F28" s="34"/>
      <c r="G28" s="34"/>
      <c r="H28" s="34"/>
      <c r="I28" s="34"/>
      <c r="J28" s="34"/>
      <c r="K28" s="34"/>
      <c r="L28" s="14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43"/>
      <c r="B29" s="144"/>
      <c r="C29" s="143"/>
      <c r="D29" s="143"/>
      <c r="E29" s="145" t="s">
        <v>19</v>
      </c>
      <c r="F29" s="145"/>
      <c r="G29" s="145"/>
      <c r="H29" s="145"/>
      <c r="I29" s="143"/>
      <c r="J29" s="143"/>
      <c r="K29" s="143"/>
      <c r="L29" s="146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14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7"/>
      <c r="E31" s="147"/>
      <c r="F31" s="147"/>
      <c r="G31" s="147"/>
      <c r="H31" s="147"/>
      <c r="I31" s="147"/>
      <c r="J31" s="147"/>
      <c r="K31" s="147"/>
      <c r="L31" s="14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48" t="s">
        <v>37</v>
      </c>
      <c r="E32" s="34"/>
      <c r="F32" s="34"/>
      <c r="G32" s="34"/>
      <c r="H32" s="34"/>
      <c r="I32" s="34"/>
      <c r="J32" s="149">
        <f>ROUND(J87, 2)</f>
        <v>0</v>
      </c>
      <c r="K32" s="34"/>
      <c r="L32" s="14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47"/>
      <c r="E33" s="147"/>
      <c r="F33" s="147"/>
      <c r="G33" s="147"/>
      <c r="H33" s="147"/>
      <c r="I33" s="147"/>
      <c r="J33" s="147"/>
      <c r="K33" s="147"/>
      <c r="L33" s="14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0" t="s">
        <v>39</v>
      </c>
      <c r="G34" s="34"/>
      <c r="H34" s="34"/>
      <c r="I34" s="150" t="s">
        <v>38</v>
      </c>
      <c r="J34" s="150" t="s">
        <v>40</v>
      </c>
      <c r="K34" s="34"/>
      <c r="L34" s="14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1" t="s">
        <v>41</v>
      </c>
      <c r="E35" s="138" t="s">
        <v>42</v>
      </c>
      <c r="F35" s="152">
        <f>ROUND((SUM(BE87:BE99)),  2)</f>
        <v>0</v>
      </c>
      <c r="G35" s="34"/>
      <c r="H35" s="34"/>
      <c r="I35" s="153">
        <v>0.20999999999999999</v>
      </c>
      <c r="J35" s="152">
        <f>ROUND(((SUM(BE87:BE99))*I35),  2)</f>
        <v>0</v>
      </c>
      <c r="K35" s="34"/>
      <c r="L35" s="14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38" t="s">
        <v>43</v>
      </c>
      <c r="F36" s="152">
        <f>ROUND((SUM(BF87:BF99)),  2)</f>
        <v>0</v>
      </c>
      <c r="G36" s="34"/>
      <c r="H36" s="34"/>
      <c r="I36" s="153">
        <v>0.12</v>
      </c>
      <c r="J36" s="152">
        <f>ROUND(((SUM(BF87:BF99))*I36),  2)</f>
        <v>0</v>
      </c>
      <c r="K36" s="34"/>
      <c r="L36" s="14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8" t="s">
        <v>44</v>
      </c>
      <c r="F37" s="152">
        <f>ROUND((SUM(BG87:BG99)),  2)</f>
        <v>0</v>
      </c>
      <c r="G37" s="34"/>
      <c r="H37" s="34"/>
      <c r="I37" s="153">
        <v>0.20999999999999999</v>
      </c>
      <c r="J37" s="152">
        <f>0</f>
        <v>0</v>
      </c>
      <c r="K37" s="34"/>
      <c r="L37" s="14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38" t="s">
        <v>45</v>
      </c>
      <c r="F38" s="152">
        <f>ROUND((SUM(BH87:BH99)),  2)</f>
        <v>0</v>
      </c>
      <c r="G38" s="34"/>
      <c r="H38" s="34"/>
      <c r="I38" s="153">
        <v>0.12</v>
      </c>
      <c r="J38" s="152">
        <f>0</f>
        <v>0</v>
      </c>
      <c r="K38" s="34"/>
      <c r="L38" s="14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38" t="s">
        <v>46</v>
      </c>
      <c r="F39" s="152">
        <f>ROUND((SUM(BI87:BI99)),  2)</f>
        <v>0</v>
      </c>
      <c r="G39" s="34"/>
      <c r="H39" s="34"/>
      <c r="I39" s="153">
        <v>0</v>
      </c>
      <c r="J39" s="152">
        <f>0</f>
        <v>0</v>
      </c>
      <c r="K39" s="34"/>
      <c r="L39" s="14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14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54"/>
      <c r="D41" s="155" t="s">
        <v>47</v>
      </c>
      <c r="E41" s="156"/>
      <c r="F41" s="156"/>
      <c r="G41" s="157" t="s">
        <v>48</v>
      </c>
      <c r="H41" s="158" t="s">
        <v>49</v>
      </c>
      <c r="I41" s="156"/>
      <c r="J41" s="159">
        <f>SUM(J32:J39)</f>
        <v>0</v>
      </c>
      <c r="K41" s="160"/>
      <c r="L41" s="140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161"/>
      <c r="C42" s="162"/>
      <c r="D42" s="162"/>
      <c r="E42" s="162"/>
      <c r="F42" s="162"/>
      <c r="G42" s="162"/>
      <c r="H42" s="162"/>
      <c r="I42" s="162"/>
      <c r="J42" s="162"/>
      <c r="K42" s="162"/>
      <c r="L42" s="140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hidden="1" s="2" customFormat="1" ht="6.96" customHeight="1">
      <c r="A46" s="34"/>
      <c r="B46" s="163"/>
      <c r="C46" s="164"/>
      <c r="D46" s="164"/>
      <c r="E46" s="164"/>
      <c r="F46" s="164"/>
      <c r="G46" s="164"/>
      <c r="H46" s="164"/>
      <c r="I46" s="164"/>
      <c r="J46" s="164"/>
      <c r="K46" s="164"/>
      <c r="L46" s="14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hidden="1" s="2" customFormat="1" ht="24.96" customHeight="1">
      <c r="A47" s="34"/>
      <c r="B47" s="35"/>
      <c r="C47" s="19" t="s">
        <v>97</v>
      </c>
      <c r="D47" s="36"/>
      <c r="E47" s="36"/>
      <c r="F47" s="36"/>
      <c r="G47" s="36"/>
      <c r="H47" s="36"/>
      <c r="I47" s="36"/>
      <c r="J47" s="36"/>
      <c r="K47" s="36"/>
      <c r="L47" s="14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hidden="1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4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hidden="1" s="2" customFormat="1" ht="12" customHeight="1">
      <c r="A49" s="34"/>
      <c r="B49" s="35"/>
      <c r="C49" s="28" t="s">
        <v>16</v>
      </c>
      <c r="D49" s="36"/>
      <c r="E49" s="36"/>
      <c r="F49" s="36"/>
      <c r="G49" s="36"/>
      <c r="H49" s="36"/>
      <c r="I49" s="36"/>
      <c r="J49" s="36"/>
      <c r="K49" s="36"/>
      <c r="L49" s="14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hidden="1" s="2" customFormat="1" ht="16.5" customHeight="1">
      <c r="A50" s="34"/>
      <c r="B50" s="35"/>
      <c r="C50" s="36"/>
      <c r="D50" s="36"/>
      <c r="E50" s="165" t="str">
        <f>E7</f>
        <v>Oprava a revize EZS, EPS, ASHS v obvodu SSZT OŘ UNL 2026-2027 - část 3 - ASHS</v>
      </c>
      <c r="F50" s="28"/>
      <c r="G50" s="28"/>
      <c r="H50" s="28"/>
      <c r="I50" s="36"/>
      <c r="J50" s="36"/>
      <c r="K50" s="36"/>
      <c r="L50" s="14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hidden="1" s="1" customFormat="1" ht="12" customHeight="1">
      <c r="B51" s="17"/>
      <c r="C51" s="28" t="s">
        <v>93</v>
      </c>
      <c r="D51" s="18"/>
      <c r="E51" s="18"/>
      <c r="F51" s="18"/>
      <c r="G51" s="18"/>
      <c r="H51" s="18"/>
      <c r="I51" s="18"/>
      <c r="J51" s="18"/>
      <c r="K51" s="18"/>
      <c r="L51" s="16"/>
    </row>
    <row r="52" hidden="1" s="2" customFormat="1" ht="16.5" customHeight="1">
      <c r="A52" s="34"/>
      <c r="B52" s="35"/>
      <c r="C52" s="36"/>
      <c r="D52" s="36"/>
      <c r="E52" s="165" t="s">
        <v>94</v>
      </c>
      <c r="F52" s="36"/>
      <c r="G52" s="36"/>
      <c r="H52" s="36"/>
      <c r="I52" s="36"/>
      <c r="J52" s="36"/>
      <c r="K52" s="36"/>
      <c r="L52" s="14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hidden="1" s="2" customFormat="1" ht="12" customHeight="1">
      <c r="A53" s="34"/>
      <c r="B53" s="35"/>
      <c r="C53" s="28" t="s">
        <v>95</v>
      </c>
      <c r="D53" s="36"/>
      <c r="E53" s="36"/>
      <c r="F53" s="36"/>
      <c r="G53" s="36"/>
      <c r="H53" s="36"/>
      <c r="I53" s="36"/>
      <c r="J53" s="36"/>
      <c r="K53" s="36"/>
      <c r="L53" s="14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hidden="1" s="2" customFormat="1" ht="16.5" customHeight="1">
      <c r="A54" s="34"/>
      <c r="B54" s="35"/>
      <c r="C54" s="36"/>
      <c r="D54" s="36"/>
      <c r="E54" s="65" t="str">
        <f>E11</f>
        <v>03.1 - servisní úkony</v>
      </c>
      <c r="F54" s="36"/>
      <c r="G54" s="36"/>
      <c r="H54" s="36"/>
      <c r="I54" s="36"/>
      <c r="J54" s="36"/>
      <c r="K54" s="36"/>
      <c r="L54" s="14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hidden="1" s="2" customFormat="1" ht="6.96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4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hidden="1" s="2" customFormat="1" ht="12" customHeight="1">
      <c r="A56" s="34"/>
      <c r="B56" s="35"/>
      <c r="C56" s="28" t="s">
        <v>21</v>
      </c>
      <c r="D56" s="36"/>
      <c r="E56" s="36"/>
      <c r="F56" s="23" t="str">
        <f>F14</f>
        <v xml:space="preserve"> </v>
      </c>
      <c r="G56" s="36"/>
      <c r="H56" s="36"/>
      <c r="I56" s="28" t="s">
        <v>23</v>
      </c>
      <c r="J56" s="68" t="str">
        <f>IF(J14="","",J14)</f>
        <v>20. 10. 2025</v>
      </c>
      <c r="K56" s="36"/>
      <c r="L56" s="14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hidden="1" s="2" customFormat="1" ht="6.96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4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hidden="1" s="2" customFormat="1" ht="15.15" customHeight="1">
      <c r="A58" s="34"/>
      <c r="B58" s="35"/>
      <c r="C58" s="28" t="s">
        <v>25</v>
      </c>
      <c r="D58" s="36"/>
      <c r="E58" s="36"/>
      <c r="F58" s="23" t="str">
        <f>E17</f>
        <v>Správa železnic. státní organizace</v>
      </c>
      <c r="G58" s="36"/>
      <c r="H58" s="36"/>
      <c r="I58" s="28" t="s">
        <v>31</v>
      </c>
      <c r="J58" s="32" t="str">
        <f>E23</f>
        <v xml:space="preserve"> </v>
      </c>
      <c r="K58" s="36"/>
      <c r="L58" s="14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hidden="1" s="2" customFormat="1" ht="15.15" customHeight="1">
      <c r="A59" s="34"/>
      <c r="B59" s="35"/>
      <c r="C59" s="28" t="s">
        <v>29</v>
      </c>
      <c r="D59" s="36"/>
      <c r="E59" s="36"/>
      <c r="F59" s="23" t="str">
        <f>IF(E20="","",E20)</f>
        <v>Vyplň údaj</v>
      </c>
      <c r="G59" s="36"/>
      <c r="H59" s="36"/>
      <c r="I59" s="28" t="s">
        <v>33</v>
      </c>
      <c r="J59" s="32" t="str">
        <f>E26</f>
        <v>Petr Nožička</v>
      </c>
      <c r="K59" s="36"/>
      <c r="L59" s="14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hidden="1" s="2" customFormat="1" ht="10.32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40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hidden="1" s="2" customFormat="1" ht="29.28" customHeight="1">
      <c r="A61" s="34"/>
      <c r="B61" s="35"/>
      <c r="C61" s="166" t="s">
        <v>98</v>
      </c>
      <c r="D61" s="167"/>
      <c r="E61" s="167"/>
      <c r="F61" s="167"/>
      <c r="G61" s="167"/>
      <c r="H61" s="167"/>
      <c r="I61" s="167"/>
      <c r="J61" s="168" t="s">
        <v>99</v>
      </c>
      <c r="K61" s="167"/>
      <c r="L61" s="140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 s="2" customFormat="1" ht="10.32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40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hidden="1" s="2" customFormat="1" ht="22.8" customHeight="1">
      <c r="A63" s="34"/>
      <c r="B63" s="35"/>
      <c r="C63" s="169" t="s">
        <v>69</v>
      </c>
      <c r="D63" s="36"/>
      <c r="E63" s="36"/>
      <c r="F63" s="36"/>
      <c r="G63" s="36"/>
      <c r="H63" s="36"/>
      <c r="I63" s="36"/>
      <c r="J63" s="98">
        <f>J87</f>
        <v>0</v>
      </c>
      <c r="K63" s="36"/>
      <c r="L63" s="140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3" t="s">
        <v>100</v>
      </c>
    </row>
    <row r="64" hidden="1" s="9" customFormat="1" ht="24.96" customHeight="1">
      <c r="A64" s="9"/>
      <c r="B64" s="170"/>
      <c r="C64" s="171"/>
      <c r="D64" s="172" t="s">
        <v>101</v>
      </c>
      <c r="E64" s="173"/>
      <c r="F64" s="173"/>
      <c r="G64" s="173"/>
      <c r="H64" s="173"/>
      <c r="I64" s="173"/>
      <c r="J64" s="174">
        <f>J88</f>
        <v>0</v>
      </c>
      <c r="K64" s="171"/>
      <c r="L64" s="175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9" customFormat="1" ht="24.96" customHeight="1">
      <c r="A65" s="9"/>
      <c r="B65" s="170"/>
      <c r="C65" s="171"/>
      <c r="D65" s="172" t="s">
        <v>102</v>
      </c>
      <c r="E65" s="173"/>
      <c r="F65" s="173"/>
      <c r="G65" s="173"/>
      <c r="H65" s="173"/>
      <c r="I65" s="173"/>
      <c r="J65" s="174">
        <f>J89</f>
        <v>0</v>
      </c>
      <c r="K65" s="171"/>
      <c r="L65" s="175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2" customFormat="1" ht="21.84" customHeight="1">
      <c r="A66" s="34"/>
      <c r="B66" s="35"/>
      <c r="C66" s="36"/>
      <c r="D66" s="36"/>
      <c r="E66" s="36"/>
      <c r="F66" s="36"/>
      <c r="G66" s="36"/>
      <c r="H66" s="36"/>
      <c r="I66" s="36"/>
      <c r="J66" s="36"/>
      <c r="K66" s="36"/>
      <c r="L66" s="140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hidden="1" s="2" customFormat="1" ht="6.96" customHeight="1">
      <c r="A67" s="34"/>
      <c r="B67" s="55"/>
      <c r="C67" s="56"/>
      <c r="D67" s="56"/>
      <c r="E67" s="56"/>
      <c r="F67" s="56"/>
      <c r="G67" s="56"/>
      <c r="H67" s="56"/>
      <c r="I67" s="56"/>
      <c r="J67" s="56"/>
      <c r="K67" s="56"/>
      <c r="L67" s="140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hidden="1"/>
    <row r="69" hidden="1"/>
    <row r="70" hidden="1"/>
    <row r="71" s="2" customFormat="1" ht="6.96" customHeight="1">
      <c r="A71" s="34"/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14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24.96" customHeight="1">
      <c r="A72" s="34"/>
      <c r="B72" s="35"/>
      <c r="C72" s="19" t="s">
        <v>103</v>
      </c>
      <c r="D72" s="36"/>
      <c r="E72" s="36"/>
      <c r="F72" s="36"/>
      <c r="G72" s="36"/>
      <c r="H72" s="36"/>
      <c r="I72" s="36"/>
      <c r="J72" s="36"/>
      <c r="K72" s="36"/>
      <c r="L72" s="14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6.96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4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12" customHeight="1">
      <c r="A74" s="34"/>
      <c r="B74" s="35"/>
      <c r="C74" s="28" t="s">
        <v>16</v>
      </c>
      <c r="D74" s="36"/>
      <c r="E74" s="36"/>
      <c r="F74" s="36"/>
      <c r="G74" s="36"/>
      <c r="H74" s="36"/>
      <c r="I74" s="36"/>
      <c r="J74" s="36"/>
      <c r="K74" s="36"/>
      <c r="L74" s="14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6.5" customHeight="1">
      <c r="A75" s="34"/>
      <c r="B75" s="35"/>
      <c r="C75" s="36"/>
      <c r="D75" s="36"/>
      <c r="E75" s="165" t="str">
        <f>E7</f>
        <v>Oprava a revize EZS, EPS, ASHS v obvodu SSZT OŘ UNL 2026-2027 - část 3 - ASHS</v>
      </c>
      <c r="F75" s="28"/>
      <c r="G75" s="28"/>
      <c r="H75" s="28"/>
      <c r="I75" s="36"/>
      <c r="J75" s="36"/>
      <c r="K75" s="36"/>
      <c r="L75" s="14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1" customFormat="1" ht="12" customHeight="1">
      <c r="B76" s="17"/>
      <c r="C76" s="28" t="s">
        <v>93</v>
      </c>
      <c r="D76" s="18"/>
      <c r="E76" s="18"/>
      <c r="F76" s="18"/>
      <c r="G76" s="18"/>
      <c r="H76" s="18"/>
      <c r="I76" s="18"/>
      <c r="J76" s="18"/>
      <c r="K76" s="18"/>
      <c r="L76" s="16"/>
    </row>
    <row r="77" s="2" customFormat="1" ht="16.5" customHeight="1">
      <c r="A77" s="34"/>
      <c r="B77" s="35"/>
      <c r="C77" s="36"/>
      <c r="D77" s="36"/>
      <c r="E77" s="165" t="s">
        <v>94</v>
      </c>
      <c r="F77" s="36"/>
      <c r="G77" s="36"/>
      <c r="H77" s="36"/>
      <c r="I77" s="36"/>
      <c r="J77" s="36"/>
      <c r="K77" s="36"/>
      <c r="L77" s="14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2" customHeight="1">
      <c r="A78" s="34"/>
      <c r="B78" s="35"/>
      <c r="C78" s="28" t="s">
        <v>95</v>
      </c>
      <c r="D78" s="36"/>
      <c r="E78" s="36"/>
      <c r="F78" s="36"/>
      <c r="G78" s="36"/>
      <c r="H78" s="36"/>
      <c r="I78" s="36"/>
      <c r="J78" s="36"/>
      <c r="K78" s="36"/>
      <c r="L78" s="140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2" customFormat="1" ht="16.5" customHeight="1">
      <c r="A79" s="34"/>
      <c r="B79" s="35"/>
      <c r="C79" s="36"/>
      <c r="D79" s="36"/>
      <c r="E79" s="65" t="str">
        <f>E11</f>
        <v>03.1 - servisní úkony</v>
      </c>
      <c r="F79" s="36"/>
      <c r="G79" s="36"/>
      <c r="H79" s="36"/>
      <c r="I79" s="36"/>
      <c r="J79" s="36"/>
      <c r="K79" s="36"/>
      <c r="L79" s="140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2" customFormat="1" ht="6.96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40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="2" customFormat="1" ht="12" customHeight="1">
      <c r="A81" s="34"/>
      <c r="B81" s="35"/>
      <c r="C81" s="28" t="s">
        <v>21</v>
      </c>
      <c r="D81" s="36"/>
      <c r="E81" s="36"/>
      <c r="F81" s="23" t="str">
        <f>F14</f>
        <v xml:space="preserve"> </v>
      </c>
      <c r="G81" s="36"/>
      <c r="H81" s="36"/>
      <c r="I81" s="28" t="s">
        <v>23</v>
      </c>
      <c r="J81" s="68" t="str">
        <f>IF(J14="","",J14)</f>
        <v>20. 10. 2025</v>
      </c>
      <c r="K81" s="36"/>
      <c r="L81" s="140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6.96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40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15.15" customHeight="1">
      <c r="A83" s="34"/>
      <c r="B83" s="35"/>
      <c r="C83" s="28" t="s">
        <v>25</v>
      </c>
      <c r="D83" s="36"/>
      <c r="E83" s="36"/>
      <c r="F83" s="23" t="str">
        <f>E17</f>
        <v>Správa železnic. státní organizace</v>
      </c>
      <c r="G83" s="36"/>
      <c r="H83" s="36"/>
      <c r="I83" s="28" t="s">
        <v>31</v>
      </c>
      <c r="J83" s="32" t="str">
        <f>E23</f>
        <v xml:space="preserve"> </v>
      </c>
      <c r="K83" s="36"/>
      <c r="L83" s="140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5.15" customHeight="1">
      <c r="A84" s="34"/>
      <c r="B84" s="35"/>
      <c r="C84" s="28" t="s">
        <v>29</v>
      </c>
      <c r="D84" s="36"/>
      <c r="E84" s="36"/>
      <c r="F84" s="23" t="str">
        <f>IF(E20="","",E20)</f>
        <v>Vyplň údaj</v>
      </c>
      <c r="G84" s="36"/>
      <c r="H84" s="36"/>
      <c r="I84" s="28" t="s">
        <v>33</v>
      </c>
      <c r="J84" s="32" t="str">
        <f>E26</f>
        <v>Petr Nožička</v>
      </c>
      <c r="K84" s="36"/>
      <c r="L84" s="140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0.32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40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0" customFormat="1" ht="29.28" customHeight="1">
      <c r="A86" s="176"/>
      <c r="B86" s="177"/>
      <c r="C86" s="178" t="s">
        <v>104</v>
      </c>
      <c r="D86" s="179" t="s">
        <v>56</v>
      </c>
      <c r="E86" s="179" t="s">
        <v>52</v>
      </c>
      <c r="F86" s="179" t="s">
        <v>53</v>
      </c>
      <c r="G86" s="179" t="s">
        <v>105</v>
      </c>
      <c r="H86" s="179" t="s">
        <v>106</v>
      </c>
      <c r="I86" s="179" t="s">
        <v>107</v>
      </c>
      <c r="J86" s="179" t="s">
        <v>99</v>
      </c>
      <c r="K86" s="180" t="s">
        <v>108</v>
      </c>
      <c r="L86" s="181"/>
      <c r="M86" s="88" t="s">
        <v>19</v>
      </c>
      <c r="N86" s="89" t="s">
        <v>41</v>
      </c>
      <c r="O86" s="89" t="s">
        <v>109</v>
      </c>
      <c r="P86" s="89" t="s">
        <v>110</v>
      </c>
      <c r="Q86" s="89" t="s">
        <v>111</v>
      </c>
      <c r="R86" s="89" t="s">
        <v>112</v>
      </c>
      <c r="S86" s="89" t="s">
        <v>113</v>
      </c>
      <c r="T86" s="90" t="s">
        <v>114</v>
      </c>
      <c r="U86" s="176"/>
      <c r="V86" s="176"/>
      <c r="W86" s="176"/>
      <c r="X86" s="176"/>
      <c r="Y86" s="176"/>
      <c r="Z86" s="176"/>
      <c r="AA86" s="176"/>
      <c r="AB86" s="176"/>
      <c r="AC86" s="176"/>
      <c r="AD86" s="176"/>
      <c r="AE86" s="176"/>
    </row>
    <row r="87" s="2" customFormat="1" ht="22.8" customHeight="1">
      <c r="A87" s="34"/>
      <c r="B87" s="35"/>
      <c r="C87" s="95" t="s">
        <v>115</v>
      </c>
      <c r="D87" s="36"/>
      <c r="E87" s="36"/>
      <c r="F87" s="36"/>
      <c r="G87" s="36"/>
      <c r="H87" s="36"/>
      <c r="I87" s="36"/>
      <c r="J87" s="182">
        <f>BK87</f>
        <v>0</v>
      </c>
      <c r="K87" s="36"/>
      <c r="L87" s="40"/>
      <c r="M87" s="91"/>
      <c r="N87" s="183"/>
      <c r="O87" s="92"/>
      <c r="P87" s="184">
        <f>P88+P89</f>
        <v>0</v>
      </c>
      <c r="Q87" s="92"/>
      <c r="R87" s="184">
        <f>R88+R89</f>
        <v>0</v>
      </c>
      <c r="S87" s="92"/>
      <c r="T87" s="185">
        <f>T88+T89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3" t="s">
        <v>70</v>
      </c>
      <c r="AU87" s="13" t="s">
        <v>100</v>
      </c>
      <c r="BK87" s="186">
        <f>BK88+BK89</f>
        <v>0</v>
      </c>
    </row>
    <row r="88" s="11" customFormat="1" ht="25.92" customHeight="1">
      <c r="A88" s="11"/>
      <c r="B88" s="187"/>
      <c r="C88" s="188"/>
      <c r="D88" s="189" t="s">
        <v>70</v>
      </c>
      <c r="E88" s="190" t="s">
        <v>116</v>
      </c>
      <c r="F88" s="190" t="s">
        <v>117</v>
      </c>
      <c r="G88" s="188"/>
      <c r="H88" s="188"/>
      <c r="I88" s="191"/>
      <c r="J88" s="192">
        <f>BK88</f>
        <v>0</v>
      </c>
      <c r="K88" s="188"/>
      <c r="L88" s="193"/>
      <c r="M88" s="194"/>
      <c r="N88" s="195"/>
      <c r="O88" s="195"/>
      <c r="P88" s="196">
        <v>0</v>
      </c>
      <c r="Q88" s="195"/>
      <c r="R88" s="196">
        <v>0</v>
      </c>
      <c r="S88" s="195"/>
      <c r="T88" s="197"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8" t="s">
        <v>118</v>
      </c>
      <c r="AT88" s="199" t="s">
        <v>70</v>
      </c>
      <c r="AU88" s="199" t="s">
        <v>71</v>
      </c>
      <c r="AY88" s="198" t="s">
        <v>119</v>
      </c>
      <c r="BK88" s="200">
        <v>0</v>
      </c>
    </row>
    <row r="89" s="11" customFormat="1" ht="25.92" customHeight="1">
      <c r="A89" s="11"/>
      <c r="B89" s="187"/>
      <c r="C89" s="188"/>
      <c r="D89" s="189" t="s">
        <v>70</v>
      </c>
      <c r="E89" s="190" t="s">
        <v>120</v>
      </c>
      <c r="F89" s="190" t="s">
        <v>121</v>
      </c>
      <c r="G89" s="188"/>
      <c r="H89" s="188"/>
      <c r="I89" s="191"/>
      <c r="J89" s="192">
        <f>BK89</f>
        <v>0</v>
      </c>
      <c r="K89" s="188"/>
      <c r="L89" s="193"/>
      <c r="M89" s="194"/>
      <c r="N89" s="195"/>
      <c r="O89" s="195"/>
      <c r="P89" s="196">
        <f>SUM(P90:P99)</f>
        <v>0</v>
      </c>
      <c r="Q89" s="195"/>
      <c r="R89" s="196">
        <f>SUM(R90:R99)</f>
        <v>0</v>
      </c>
      <c r="S89" s="195"/>
      <c r="T89" s="197">
        <f>SUM(T90:T99)</f>
        <v>0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198" t="s">
        <v>118</v>
      </c>
      <c r="AT89" s="199" t="s">
        <v>70</v>
      </c>
      <c r="AU89" s="199" t="s">
        <v>71</v>
      </c>
      <c r="AY89" s="198" t="s">
        <v>119</v>
      </c>
      <c r="BK89" s="200">
        <f>SUM(BK90:BK99)</f>
        <v>0</v>
      </c>
    </row>
    <row r="90" s="2" customFormat="1" ht="16.5" customHeight="1">
      <c r="A90" s="34"/>
      <c r="B90" s="35"/>
      <c r="C90" s="201" t="s">
        <v>78</v>
      </c>
      <c r="D90" s="201" t="s">
        <v>122</v>
      </c>
      <c r="E90" s="202" t="s">
        <v>123</v>
      </c>
      <c r="F90" s="203" t="s">
        <v>124</v>
      </c>
      <c r="G90" s="204" t="s">
        <v>125</v>
      </c>
      <c r="H90" s="205">
        <v>20</v>
      </c>
      <c r="I90" s="206"/>
      <c r="J90" s="207">
        <f>ROUND(I90*H90,2)</f>
        <v>0</v>
      </c>
      <c r="K90" s="203" t="s">
        <v>126</v>
      </c>
      <c r="L90" s="40"/>
      <c r="M90" s="208" t="s">
        <v>19</v>
      </c>
      <c r="N90" s="209" t="s">
        <v>42</v>
      </c>
      <c r="O90" s="80"/>
      <c r="P90" s="210">
        <f>O90*H90</f>
        <v>0</v>
      </c>
      <c r="Q90" s="210">
        <v>0</v>
      </c>
      <c r="R90" s="210">
        <f>Q90*H90</f>
        <v>0</v>
      </c>
      <c r="S90" s="210">
        <v>0</v>
      </c>
      <c r="T90" s="211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212" t="s">
        <v>127</v>
      </c>
      <c r="AT90" s="212" t="s">
        <v>122</v>
      </c>
      <c r="AU90" s="212" t="s">
        <v>78</v>
      </c>
      <c r="AY90" s="13" t="s">
        <v>119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13" t="s">
        <v>78</v>
      </c>
      <c r="BK90" s="213">
        <f>ROUND(I90*H90,2)</f>
        <v>0</v>
      </c>
      <c r="BL90" s="13" t="s">
        <v>127</v>
      </c>
      <c r="BM90" s="212" t="s">
        <v>128</v>
      </c>
    </row>
    <row r="91" s="2" customFormat="1">
      <c r="A91" s="34"/>
      <c r="B91" s="35"/>
      <c r="C91" s="36"/>
      <c r="D91" s="214" t="s">
        <v>129</v>
      </c>
      <c r="E91" s="36"/>
      <c r="F91" s="215" t="s">
        <v>130</v>
      </c>
      <c r="G91" s="36"/>
      <c r="H91" s="36"/>
      <c r="I91" s="216"/>
      <c r="J91" s="36"/>
      <c r="K91" s="36"/>
      <c r="L91" s="40"/>
      <c r="M91" s="217"/>
      <c r="N91" s="218"/>
      <c r="O91" s="80"/>
      <c r="P91" s="80"/>
      <c r="Q91" s="80"/>
      <c r="R91" s="80"/>
      <c r="S91" s="80"/>
      <c r="T91" s="81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3" t="s">
        <v>129</v>
      </c>
      <c r="AU91" s="13" t="s">
        <v>78</v>
      </c>
    </row>
    <row r="92" s="2" customFormat="1" ht="16.5" customHeight="1">
      <c r="A92" s="34"/>
      <c r="B92" s="35"/>
      <c r="C92" s="201" t="s">
        <v>80</v>
      </c>
      <c r="D92" s="201" t="s">
        <v>122</v>
      </c>
      <c r="E92" s="202" t="s">
        <v>131</v>
      </c>
      <c r="F92" s="203" t="s">
        <v>132</v>
      </c>
      <c r="G92" s="204" t="s">
        <v>125</v>
      </c>
      <c r="H92" s="205">
        <v>22</v>
      </c>
      <c r="I92" s="206"/>
      <c r="J92" s="207">
        <f>ROUND(I92*H92,2)</f>
        <v>0</v>
      </c>
      <c r="K92" s="203" t="s">
        <v>126</v>
      </c>
      <c r="L92" s="40"/>
      <c r="M92" s="208" t="s">
        <v>19</v>
      </c>
      <c r="N92" s="209" t="s">
        <v>42</v>
      </c>
      <c r="O92" s="80"/>
      <c r="P92" s="210">
        <f>O92*H92</f>
        <v>0</v>
      </c>
      <c r="Q92" s="210">
        <v>0</v>
      </c>
      <c r="R92" s="210">
        <f>Q92*H92</f>
        <v>0</v>
      </c>
      <c r="S92" s="210">
        <v>0</v>
      </c>
      <c r="T92" s="211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212" t="s">
        <v>127</v>
      </c>
      <c r="AT92" s="212" t="s">
        <v>122</v>
      </c>
      <c r="AU92" s="212" t="s">
        <v>78</v>
      </c>
      <c r="AY92" s="13" t="s">
        <v>119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13" t="s">
        <v>78</v>
      </c>
      <c r="BK92" s="213">
        <f>ROUND(I92*H92,2)</f>
        <v>0</v>
      </c>
      <c r="BL92" s="13" t="s">
        <v>127</v>
      </c>
      <c r="BM92" s="212" t="s">
        <v>133</v>
      </c>
    </row>
    <row r="93" s="2" customFormat="1">
      <c r="A93" s="34"/>
      <c r="B93" s="35"/>
      <c r="C93" s="36"/>
      <c r="D93" s="214" t="s">
        <v>129</v>
      </c>
      <c r="E93" s="36"/>
      <c r="F93" s="215" t="s">
        <v>134</v>
      </c>
      <c r="G93" s="36"/>
      <c r="H93" s="36"/>
      <c r="I93" s="216"/>
      <c r="J93" s="36"/>
      <c r="K93" s="36"/>
      <c r="L93" s="40"/>
      <c r="M93" s="217"/>
      <c r="N93" s="218"/>
      <c r="O93" s="80"/>
      <c r="P93" s="80"/>
      <c r="Q93" s="80"/>
      <c r="R93" s="80"/>
      <c r="S93" s="80"/>
      <c r="T93" s="81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3" t="s">
        <v>129</v>
      </c>
      <c r="AU93" s="13" t="s">
        <v>78</v>
      </c>
    </row>
    <row r="94" s="2" customFormat="1" ht="16.5" customHeight="1">
      <c r="A94" s="34"/>
      <c r="B94" s="35"/>
      <c r="C94" s="201" t="s">
        <v>135</v>
      </c>
      <c r="D94" s="201" t="s">
        <v>122</v>
      </c>
      <c r="E94" s="202" t="s">
        <v>136</v>
      </c>
      <c r="F94" s="203" t="s">
        <v>137</v>
      </c>
      <c r="G94" s="204" t="s">
        <v>125</v>
      </c>
      <c r="H94" s="205">
        <v>18</v>
      </c>
      <c r="I94" s="206"/>
      <c r="J94" s="207">
        <f>ROUND(I94*H94,2)</f>
        <v>0</v>
      </c>
      <c r="K94" s="203" t="s">
        <v>126</v>
      </c>
      <c r="L94" s="40"/>
      <c r="M94" s="208" t="s">
        <v>19</v>
      </c>
      <c r="N94" s="209" t="s">
        <v>42</v>
      </c>
      <c r="O94" s="80"/>
      <c r="P94" s="210">
        <f>O94*H94</f>
        <v>0</v>
      </c>
      <c r="Q94" s="210">
        <v>0</v>
      </c>
      <c r="R94" s="210">
        <f>Q94*H94</f>
        <v>0</v>
      </c>
      <c r="S94" s="210">
        <v>0</v>
      </c>
      <c r="T94" s="211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212" t="s">
        <v>127</v>
      </c>
      <c r="AT94" s="212" t="s">
        <v>122</v>
      </c>
      <c r="AU94" s="212" t="s">
        <v>78</v>
      </c>
      <c r="AY94" s="13" t="s">
        <v>119</v>
      </c>
      <c r="BE94" s="213">
        <f>IF(N94="základní",J94,0)</f>
        <v>0</v>
      </c>
      <c r="BF94" s="213">
        <f>IF(N94="snížená",J94,0)</f>
        <v>0</v>
      </c>
      <c r="BG94" s="213">
        <f>IF(N94="zákl. přenesená",J94,0)</f>
        <v>0</v>
      </c>
      <c r="BH94" s="213">
        <f>IF(N94="sníž. přenesená",J94,0)</f>
        <v>0</v>
      </c>
      <c r="BI94" s="213">
        <f>IF(N94="nulová",J94,0)</f>
        <v>0</v>
      </c>
      <c r="BJ94" s="13" t="s">
        <v>78</v>
      </c>
      <c r="BK94" s="213">
        <f>ROUND(I94*H94,2)</f>
        <v>0</v>
      </c>
      <c r="BL94" s="13" t="s">
        <v>127</v>
      </c>
      <c r="BM94" s="212" t="s">
        <v>138</v>
      </c>
    </row>
    <row r="95" s="2" customFormat="1">
      <c r="A95" s="34"/>
      <c r="B95" s="35"/>
      <c r="C95" s="36"/>
      <c r="D95" s="214" t="s">
        <v>129</v>
      </c>
      <c r="E95" s="36"/>
      <c r="F95" s="215" t="s">
        <v>139</v>
      </c>
      <c r="G95" s="36"/>
      <c r="H95" s="36"/>
      <c r="I95" s="216"/>
      <c r="J95" s="36"/>
      <c r="K95" s="36"/>
      <c r="L95" s="40"/>
      <c r="M95" s="217"/>
      <c r="N95" s="218"/>
      <c r="O95" s="80"/>
      <c r="P95" s="80"/>
      <c r="Q95" s="80"/>
      <c r="R95" s="80"/>
      <c r="S95" s="80"/>
      <c r="T95" s="81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3" t="s">
        <v>129</v>
      </c>
      <c r="AU95" s="13" t="s">
        <v>78</v>
      </c>
    </row>
    <row r="96" s="2" customFormat="1" ht="16.5" customHeight="1">
      <c r="A96" s="34"/>
      <c r="B96" s="35"/>
      <c r="C96" s="201" t="s">
        <v>118</v>
      </c>
      <c r="D96" s="201" t="s">
        <v>122</v>
      </c>
      <c r="E96" s="202" t="s">
        <v>140</v>
      </c>
      <c r="F96" s="203" t="s">
        <v>141</v>
      </c>
      <c r="G96" s="204" t="s">
        <v>125</v>
      </c>
      <c r="H96" s="205">
        <v>2</v>
      </c>
      <c r="I96" s="206"/>
      <c r="J96" s="207">
        <f>ROUND(I96*H96,2)</f>
        <v>0</v>
      </c>
      <c r="K96" s="203" t="s">
        <v>126</v>
      </c>
      <c r="L96" s="40"/>
      <c r="M96" s="208" t="s">
        <v>19</v>
      </c>
      <c r="N96" s="209" t="s">
        <v>42</v>
      </c>
      <c r="O96" s="80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1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212" t="s">
        <v>127</v>
      </c>
      <c r="AT96" s="212" t="s">
        <v>122</v>
      </c>
      <c r="AU96" s="212" t="s">
        <v>78</v>
      </c>
      <c r="AY96" s="13" t="s">
        <v>119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13" t="s">
        <v>78</v>
      </c>
      <c r="BK96" s="213">
        <f>ROUND(I96*H96,2)</f>
        <v>0</v>
      </c>
      <c r="BL96" s="13" t="s">
        <v>127</v>
      </c>
      <c r="BM96" s="212" t="s">
        <v>142</v>
      </c>
    </row>
    <row r="97" s="2" customFormat="1">
      <c r="A97" s="34"/>
      <c r="B97" s="35"/>
      <c r="C97" s="36"/>
      <c r="D97" s="214" t="s">
        <v>129</v>
      </c>
      <c r="E97" s="36"/>
      <c r="F97" s="215" t="s">
        <v>143</v>
      </c>
      <c r="G97" s="36"/>
      <c r="H97" s="36"/>
      <c r="I97" s="216"/>
      <c r="J97" s="36"/>
      <c r="K97" s="36"/>
      <c r="L97" s="40"/>
      <c r="M97" s="217"/>
      <c r="N97" s="218"/>
      <c r="O97" s="80"/>
      <c r="P97" s="80"/>
      <c r="Q97" s="80"/>
      <c r="R97" s="80"/>
      <c r="S97" s="80"/>
      <c r="T97" s="81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3" t="s">
        <v>129</v>
      </c>
      <c r="AU97" s="13" t="s">
        <v>78</v>
      </c>
    </row>
    <row r="98" s="2" customFormat="1" ht="16.5" customHeight="1">
      <c r="A98" s="34"/>
      <c r="B98" s="35"/>
      <c r="C98" s="201" t="s">
        <v>144</v>
      </c>
      <c r="D98" s="201" t="s">
        <v>122</v>
      </c>
      <c r="E98" s="202" t="s">
        <v>145</v>
      </c>
      <c r="F98" s="203" t="s">
        <v>146</v>
      </c>
      <c r="G98" s="204" t="s">
        <v>125</v>
      </c>
      <c r="H98" s="205">
        <v>2</v>
      </c>
      <c r="I98" s="206"/>
      <c r="J98" s="207">
        <f>ROUND(I98*H98,2)</f>
        <v>0</v>
      </c>
      <c r="K98" s="203" t="s">
        <v>126</v>
      </c>
      <c r="L98" s="40"/>
      <c r="M98" s="208" t="s">
        <v>19</v>
      </c>
      <c r="N98" s="209" t="s">
        <v>42</v>
      </c>
      <c r="O98" s="80"/>
      <c r="P98" s="210">
        <f>O98*H98</f>
        <v>0</v>
      </c>
      <c r="Q98" s="210">
        <v>0</v>
      </c>
      <c r="R98" s="210">
        <f>Q98*H98</f>
        <v>0</v>
      </c>
      <c r="S98" s="210">
        <v>0</v>
      </c>
      <c r="T98" s="211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212" t="s">
        <v>127</v>
      </c>
      <c r="AT98" s="212" t="s">
        <v>122</v>
      </c>
      <c r="AU98" s="212" t="s">
        <v>78</v>
      </c>
      <c r="AY98" s="13" t="s">
        <v>119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13" t="s">
        <v>78</v>
      </c>
      <c r="BK98" s="213">
        <f>ROUND(I98*H98,2)</f>
        <v>0</v>
      </c>
      <c r="BL98" s="13" t="s">
        <v>127</v>
      </c>
      <c r="BM98" s="212" t="s">
        <v>147</v>
      </c>
    </row>
    <row r="99" s="2" customFormat="1">
      <c r="A99" s="34"/>
      <c r="B99" s="35"/>
      <c r="C99" s="36"/>
      <c r="D99" s="214" t="s">
        <v>129</v>
      </c>
      <c r="E99" s="36"/>
      <c r="F99" s="215" t="s">
        <v>148</v>
      </c>
      <c r="G99" s="36"/>
      <c r="H99" s="36"/>
      <c r="I99" s="216"/>
      <c r="J99" s="36"/>
      <c r="K99" s="36"/>
      <c r="L99" s="40"/>
      <c r="M99" s="219"/>
      <c r="N99" s="220"/>
      <c r="O99" s="221"/>
      <c r="P99" s="221"/>
      <c r="Q99" s="221"/>
      <c r="R99" s="221"/>
      <c r="S99" s="221"/>
      <c r="T99" s="222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3" t="s">
        <v>129</v>
      </c>
      <c r="AU99" s="13" t="s">
        <v>78</v>
      </c>
    </row>
    <row r="100" s="2" customFormat="1" ht="6.96" customHeight="1">
      <c r="A100" s="34"/>
      <c r="B100" s="55"/>
      <c r="C100" s="56"/>
      <c r="D100" s="56"/>
      <c r="E100" s="56"/>
      <c r="F100" s="56"/>
      <c r="G100" s="56"/>
      <c r="H100" s="56"/>
      <c r="I100" s="56"/>
      <c r="J100" s="56"/>
      <c r="K100" s="56"/>
      <c r="L100" s="40"/>
      <c r="M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</sheetData>
  <sheetProtection sheet="1" autoFilter="0" formatColumns="0" formatRows="0" objects="1" scenarios="1" spinCount="100000" saltValue="yDmNcV5WwYM/+HUvHb/XfWCVuRq2R1CH47AbG59zw4vGz/nEIw+6a/YQnZBQ/TVxzIrLqygMR716I0lGLWHgRw==" hashValue="Ko+mtvtUdrSYeejAVN0yq8Nrzhn8Pd6ILZCCND6/+3Ral9+4OK9n+/DNESDpizKbXp7kDIRdCVjuqkFXENVWbQ==" algorithmName="SHA-512" password="CC35"/>
  <autoFilter ref="C86:K9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88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6"/>
      <c r="AT3" s="13" t="s">
        <v>80</v>
      </c>
    </row>
    <row r="4" s="1" customFormat="1" ht="24.96" customHeight="1">
      <c r="B4" s="16"/>
      <c r="D4" s="136" t="s">
        <v>92</v>
      </c>
      <c r="L4" s="16"/>
      <c r="M4" s="137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8" t="s">
        <v>16</v>
      </c>
      <c r="L6" s="16"/>
    </row>
    <row r="7" s="1" customFormat="1" ht="16.5" customHeight="1">
      <c r="B7" s="16"/>
      <c r="E7" s="139" t="str">
        <f>'Rekapitulace stavby'!K6</f>
        <v>Oprava a revize EZS, EPS, ASHS v obvodu SSZT OŘ UNL 2026-2027 - část 3 - ASHS</v>
      </c>
      <c r="F7" s="138"/>
      <c r="G7" s="138"/>
      <c r="H7" s="138"/>
      <c r="L7" s="16"/>
    </row>
    <row r="8" s="1" customFormat="1" ht="12" customHeight="1">
      <c r="B8" s="16"/>
      <c r="D8" s="138" t="s">
        <v>93</v>
      </c>
      <c r="L8" s="16"/>
    </row>
    <row r="9" s="2" customFormat="1" ht="16.5" customHeight="1">
      <c r="A9" s="34"/>
      <c r="B9" s="40"/>
      <c r="C9" s="34"/>
      <c r="D9" s="34"/>
      <c r="E9" s="139" t="s">
        <v>94</v>
      </c>
      <c r="F9" s="34"/>
      <c r="G9" s="34"/>
      <c r="H9" s="34"/>
      <c r="I9" s="34"/>
      <c r="J9" s="34"/>
      <c r="K9" s="34"/>
      <c r="L9" s="14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38" t="s">
        <v>95</v>
      </c>
      <c r="E10" s="34"/>
      <c r="F10" s="34"/>
      <c r="G10" s="34"/>
      <c r="H10" s="34"/>
      <c r="I10" s="34"/>
      <c r="J10" s="34"/>
      <c r="K10" s="34"/>
      <c r="L10" s="14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1" t="s">
        <v>149</v>
      </c>
      <c r="F11" s="34"/>
      <c r="G11" s="34"/>
      <c r="H11" s="34"/>
      <c r="I11" s="34"/>
      <c r="J11" s="34"/>
      <c r="K11" s="34"/>
      <c r="L11" s="14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14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38" t="s">
        <v>18</v>
      </c>
      <c r="E13" s="34"/>
      <c r="F13" s="129" t="s">
        <v>19</v>
      </c>
      <c r="G13" s="34"/>
      <c r="H13" s="34"/>
      <c r="I13" s="138" t="s">
        <v>20</v>
      </c>
      <c r="J13" s="129" t="s">
        <v>19</v>
      </c>
      <c r="K13" s="34"/>
      <c r="L13" s="14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8" t="s">
        <v>21</v>
      </c>
      <c r="E14" s="34"/>
      <c r="F14" s="129" t="s">
        <v>22</v>
      </c>
      <c r="G14" s="34"/>
      <c r="H14" s="34"/>
      <c r="I14" s="138" t="s">
        <v>23</v>
      </c>
      <c r="J14" s="142" t="str">
        <f>'Rekapitulace stavby'!AN8</f>
        <v>20. 10. 2025</v>
      </c>
      <c r="K14" s="34"/>
      <c r="L14" s="14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14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38" t="s">
        <v>25</v>
      </c>
      <c r="E16" s="34"/>
      <c r="F16" s="34"/>
      <c r="G16" s="34"/>
      <c r="H16" s="34"/>
      <c r="I16" s="138" t="s">
        <v>26</v>
      </c>
      <c r="J16" s="129" t="s">
        <v>19</v>
      </c>
      <c r="K16" s="34"/>
      <c r="L16" s="14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29" t="s">
        <v>27</v>
      </c>
      <c r="F17" s="34"/>
      <c r="G17" s="34"/>
      <c r="H17" s="34"/>
      <c r="I17" s="138" t="s">
        <v>28</v>
      </c>
      <c r="J17" s="129" t="s">
        <v>19</v>
      </c>
      <c r="K17" s="34"/>
      <c r="L17" s="14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14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38" t="s">
        <v>29</v>
      </c>
      <c r="E19" s="34"/>
      <c r="F19" s="34"/>
      <c r="G19" s="34"/>
      <c r="H19" s="34"/>
      <c r="I19" s="138" t="s">
        <v>26</v>
      </c>
      <c r="J19" s="29" t="str">
        <f>'Rekapitulace stavby'!AN13</f>
        <v>Vyplň údaj</v>
      </c>
      <c r="K19" s="34"/>
      <c r="L19" s="14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29"/>
      <c r="G20" s="129"/>
      <c r="H20" s="129"/>
      <c r="I20" s="138" t="s">
        <v>28</v>
      </c>
      <c r="J20" s="29" t="str">
        <f>'Rekapitulace stavby'!AN14</f>
        <v>Vyplň údaj</v>
      </c>
      <c r="K20" s="34"/>
      <c r="L20" s="14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14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38" t="s">
        <v>31</v>
      </c>
      <c r="E22" s="34"/>
      <c r="F22" s="34"/>
      <c r="G22" s="34"/>
      <c r="H22" s="34"/>
      <c r="I22" s="138" t="s">
        <v>26</v>
      </c>
      <c r="J22" s="129" t="str">
        <f>IF('Rekapitulace stavby'!AN16="","",'Rekapitulace stavby'!AN16)</f>
        <v/>
      </c>
      <c r="K22" s="34"/>
      <c r="L22" s="14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29" t="str">
        <f>IF('Rekapitulace stavby'!E17="","",'Rekapitulace stavby'!E17)</f>
        <v xml:space="preserve"> </v>
      </c>
      <c r="F23" s="34"/>
      <c r="G23" s="34"/>
      <c r="H23" s="34"/>
      <c r="I23" s="138" t="s">
        <v>28</v>
      </c>
      <c r="J23" s="129" t="str">
        <f>IF('Rekapitulace stavby'!AN17="","",'Rekapitulace stavby'!AN17)</f>
        <v/>
      </c>
      <c r="K23" s="34"/>
      <c r="L23" s="14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14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38" t="s">
        <v>33</v>
      </c>
      <c r="E25" s="34"/>
      <c r="F25" s="34"/>
      <c r="G25" s="34"/>
      <c r="H25" s="34"/>
      <c r="I25" s="138" t="s">
        <v>26</v>
      </c>
      <c r="J25" s="129" t="s">
        <v>19</v>
      </c>
      <c r="K25" s="34"/>
      <c r="L25" s="14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29" t="s">
        <v>34</v>
      </c>
      <c r="F26" s="34"/>
      <c r="G26" s="34"/>
      <c r="H26" s="34"/>
      <c r="I26" s="138" t="s">
        <v>28</v>
      </c>
      <c r="J26" s="129" t="s">
        <v>19</v>
      </c>
      <c r="K26" s="34"/>
      <c r="L26" s="14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140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38" t="s">
        <v>35</v>
      </c>
      <c r="E28" s="34"/>
      <c r="F28" s="34"/>
      <c r="G28" s="34"/>
      <c r="H28" s="34"/>
      <c r="I28" s="34"/>
      <c r="J28" s="34"/>
      <c r="K28" s="34"/>
      <c r="L28" s="14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43"/>
      <c r="B29" s="144"/>
      <c r="C29" s="143"/>
      <c r="D29" s="143"/>
      <c r="E29" s="145" t="s">
        <v>19</v>
      </c>
      <c r="F29" s="145"/>
      <c r="G29" s="145"/>
      <c r="H29" s="145"/>
      <c r="I29" s="143"/>
      <c r="J29" s="143"/>
      <c r="K29" s="143"/>
      <c r="L29" s="146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14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7"/>
      <c r="E31" s="147"/>
      <c r="F31" s="147"/>
      <c r="G31" s="147"/>
      <c r="H31" s="147"/>
      <c r="I31" s="147"/>
      <c r="J31" s="147"/>
      <c r="K31" s="147"/>
      <c r="L31" s="14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48" t="s">
        <v>37</v>
      </c>
      <c r="E32" s="34"/>
      <c r="F32" s="34"/>
      <c r="G32" s="34"/>
      <c r="H32" s="34"/>
      <c r="I32" s="34"/>
      <c r="J32" s="149">
        <f>ROUND(J86, 2)</f>
        <v>0</v>
      </c>
      <c r="K32" s="34"/>
      <c r="L32" s="14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47"/>
      <c r="E33" s="147"/>
      <c r="F33" s="147"/>
      <c r="G33" s="147"/>
      <c r="H33" s="147"/>
      <c r="I33" s="147"/>
      <c r="J33" s="147"/>
      <c r="K33" s="147"/>
      <c r="L33" s="14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0" t="s">
        <v>39</v>
      </c>
      <c r="G34" s="34"/>
      <c r="H34" s="34"/>
      <c r="I34" s="150" t="s">
        <v>38</v>
      </c>
      <c r="J34" s="150" t="s">
        <v>40</v>
      </c>
      <c r="K34" s="34"/>
      <c r="L34" s="14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1" t="s">
        <v>41</v>
      </c>
      <c r="E35" s="138" t="s">
        <v>42</v>
      </c>
      <c r="F35" s="152">
        <f>ROUND((SUM(BE86:BE117)),  2)</f>
        <v>0</v>
      </c>
      <c r="G35" s="34"/>
      <c r="H35" s="34"/>
      <c r="I35" s="153">
        <v>0.20999999999999999</v>
      </c>
      <c r="J35" s="152">
        <f>ROUND(((SUM(BE86:BE117))*I35),  2)</f>
        <v>0</v>
      </c>
      <c r="K35" s="34"/>
      <c r="L35" s="14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38" t="s">
        <v>43</v>
      </c>
      <c r="F36" s="152">
        <f>ROUND((SUM(BF86:BF117)),  2)</f>
        <v>0</v>
      </c>
      <c r="G36" s="34"/>
      <c r="H36" s="34"/>
      <c r="I36" s="153">
        <v>0.12</v>
      </c>
      <c r="J36" s="152">
        <f>ROUND(((SUM(BF86:BF117))*I36),  2)</f>
        <v>0</v>
      </c>
      <c r="K36" s="34"/>
      <c r="L36" s="14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8" t="s">
        <v>44</v>
      </c>
      <c r="F37" s="152">
        <f>ROUND((SUM(BG86:BG117)),  2)</f>
        <v>0</v>
      </c>
      <c r="G37" s="34"/>
      <c r="H37" s="34"/>
      <c r="I37" s="153">
        <v>0.20999999999999999</v>
      </c>
      <c r="J37" s="152">
        <f>0</f>
        <v>0</v>
      </c>
      <c r="K37" s="34"/>
      <c r="L37" s="14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38" t="s">
        <v>45</v>
      </c>
      <c r="F38" s="152">
        <f>ROUND((SUM(BH86:BH117)),  2)</f>
        <v>0</v>
      </c>
      <c r="G38" s="34"/>
      <c r="H38" s="34"/>
      <c r="I38" s="153">
        <v>0.12</v>
      </c>
      <c r="J38" s="152">
        <f>0</f>
        <v>0</v>
      </c>
      <c r="K38" s="34"/>
      <c r="L38" s="14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38" t="s">
        <v>46</v>
      </c>
      <c r="F39" s="152">
        <f>ROUND((SUM(BI86:BI117)),  2)</f>
        <v>0</v>
      </c>
      <c r="G39" s="34"/>
      <c r="H39" s="34"/>
      <c r="I39" s="153">
        <v>0</v>
      </c>
      <c r="J39" s="152">
        <f>0</f>
        <v>0</v>
      </c>
      <c r="K39" s="34"/>
      <c r="L39" s="14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14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54"/>
      <c r="D41" s="155" t="s">
        <v>47</v>
      </c>
      <c r="E41" s="156"/>
      <c r="F41" s="156"/>
      <c r="G41" s="157" t="s">
        <v>48</v>
      </c>
      <c r="H41" s="158" t="s">
        <v>49</v>
      </c>
      <c r="I41" s="156"/>
      <c r="J41" s="159">
        <f>SUM(J32:J39)</f>
        <v>0</v>
      </c>
      <c r="K41" s="160"/>
      <c r="L41" s="140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161"/>
      <c r="C42" s="162"/>
      <c r="D42" s="162"/>
      <c r="E42" s="162"/>
      <c r="F42" s="162"/>
      <c r="G42" s="162"/>
      <c r="H42" s="162"/>
      <c r="I42" s="162"/>
      <c r="J42" s="162"/>
      <c r="K42" s="162"/>
      <c r="L42" s="140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hidden="1" s="2" customFormat="1" ht="6.96" customHeight="1">
      <c r="A46" s="34"/>
      <c r="B46" s="163"/>
      <c r="C46" s="164"/>
      <c r="D46" s="164"/>
      <c r="E46" s="164"/>
      <c r="F46" s="164"/>
      <c r="G46" s="164"/>
      <c r="H46" s="164"/>
      <c r="I46" s="164"/>
      <c r="J46" s="164"/>
      <c r="K46" s="164"/>
      <c r="L46" s="14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hidden="1" s="2" customFormat="1" ht="24.96" customHeight="1">
      <c r="A47" s="34"/>
      <c r="B47" s="35"/>
      <c r="C47" s="19" t="s">
        <v>97</v>
      </c>
      <c r="D47" s="36"/>
      <c r="E47" s="36"/>
      <c r="F47" s="36"/>
      <c r="G47" s="36"/>
      <c r="H47" s="36"/>
      <c r="I47" s="36"/>
      <c r="J47" s="36"/>
      <c r="K47" s="36"/>
      <c r="L47" s="14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hidden="1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4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hidden="1" s="2" customFormat="1" ht="12" customHeight="1">
      <c r="A49" s="34"/>
      <c r="B49" s="35"/>
      <c r="C49" s="28" t="s">
        <v>16</v>
      </c>
      <c r="D49" s="36"/>
      <c r="E49" s="36"/>
      <c r="F49" s="36"/>
      <c r="G49" s="36"/>
      <c r="H49" s="36"/>
      <c r="I49" s="36"/>
      <c r="J49" s="36"/>
      <c r="K49" s="36"/>
      <c r="L49" s="14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hidden="1" s="2" customFormat="1" ht="16.5" customHeight="1">
      <c r="A50" s="34"/>
      <c r="B50" s="35"/>
      <c r="C50" s="36"/>
      <c r="D50" s="36"/>
      <c r="E50" s="165" t="str">
        <f>E7</f>
        <v>Oprava a revize EZS, EPS, ASHS v obvodu SSZT OŘ UNL 2026-2027 - část 3 - ASHS</v>
      </c>
      <c r="F50" s="28"/>
      <c r="G50" s="28"/>
      <c r="H50" s="28"/>
      <c r="I50" s="36"/>
      <c r="J50" s="36"/>
      <c r="K50" s="36"/>
      <c r="L50" s="14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hidden="1" s="1" customFormat="1" ht="12" customHeight="1">
      <c r="B51" s="17"/>
      <c r="C51" s="28" t="s">
        <v>93</v>
      </c>
      <c r="D51" s="18"/>
      <c r="E51" s="18"/>
      <c r="F51" s="18"/>
      <c r="G51" s="18"/>
      <c r="H51" s="18"/>
      <c r="I51" s="18"/>
      <c r="J51" s="18"/>
      <c r="K51" s="18"/>
      <c r="L51" s="16"/>
    </row>
    <row r="52" hidden="1" s="2" customFormat="1" ht="16.5" customHeight="1">
      <c r="A52" s="34"/>
      <c r="B52" s="35"/>
      <c r="C52" s="36"/>
      <c r="D52" s="36"/>
      <c r="E52" s="165" t="s">
        <v>94</v>
      </c>
      <c r="F52" s="36"/>
      <c r="G52" s="36"/>
      <c r="H52" s="36"/>
      <c r="I52" s="36"/>
      <c r="J52" s="36"/>
      <c r="K52" s="36"/>
      <c r="L52" s="14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hidden="1" s="2" customFormat="1" ht="12" customHeight="1">
      <c r="A53" s="34"/>
      <c r="B53" s="35"/>
      <c r="C53" s="28" t="s">
        <v>95</v>
      </c>
      <c r="D53" s="36"/>
      <c r="E53" s="36"/>
      <c r="F53" s="36"/>
      <c r="G53" s="36"/>
      <c r="H53" s="36"/>
      <c r="I53" s="36"/>
      <c r="J53" s="36"/>
      <c r="K53" s="36"/>
      <c r="L53" s="14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hidden="1" s="2" customFormat="1" ht="16.5" customHeight="1">
      <c r="A54" s="34"/>
      <c r="B54" s="35"/>
      <c r="C54" s="36"/>
      <c r="D54" s="36"/>
      <c r="E54" s="65" t="str">
        <f>E11</f>
        <v>03.2. - práce a dodávky</v>
      </c>
      <c r="F54" s="36"/>
      <c r="G54" s="36"/>
      <c r="H54" s="36"/>
      <c r="I54" s="36"/>
      <c r="J54" s="36"/>
      <c r="K54" s="36"/>
      <c r="L54" s="14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hidden="1" s="2" customFormat="1" ht="6.96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4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hidden="1" s="2" customFormat="1" ht="12" customHeight="1">
      <c r="A56" s="34"/>
      <c r="B56" s="35"/>
      <c r="C56" s="28" t="s">
        <v>21</v>
      </c>
      <c r="D56" s="36"/>
      <c r="E56" s="36"/>
      <c r="F56" s="23" t="str">
        <f>F14</f>
        <v xml:space="preserve"> </v>
      </c>
      <c r="G56" s="36"/>
      <c r="H56" s="36"/>
      <c r="I56" s="28" t="s">
        <v>23</v>
      </c>
      <c r="J56" s="68" t="str">
        <f>IF(J14="","",J14)</f>
        <v>20. 10. 2025</v>
      </c>
      <c r="K56" s="36"/>
      <c r="L56" s="14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hidden="1" s="2" customFormat="1" ht="6.96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4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hidden="1" s="2" customFormat="1" ht="15.15" customHeight="1">
      <c r="A58" s="34"/>
      <c r="B58" s="35"/>
      <c r="C58" s="28" t="s">
        <v>25</v>
      </c>
      <c r="D58" s="36"/>
      <c r="E58" s="36"/>
      <c r="F58" s="23" t="str">
        <f>E17</f>
        <v>Správa železnic. státní organizace</v>
      </c>
      <c r="G58" s="36"/>
      <c r="H58" s="36"/>
      <c r="I58" s="28" t="s">
        <v>31</v>
      </c>
      <c r="J58" s="32" t="str">
        <f>E23</f>
        <v xml:space="preserve"> </v>
      </c>
      <c r="K58" s="36"/>
      <c r="L58" s="14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hidden="1" s="2" customFormat="1" ht="15.15" customHeight="1">
      <c r="A59" s="34"/>
      <c r="B59" s="35"/>
      <c r="C59" s="28" t="s">
        <v>29</v>
      </c>
      <c r="D59" s="36"/>
      <c r="E59" s="36"/>
      <c r="F59" s="23" t="str">
        <f>IF(E20="","",E20)</f>
        <v>Vyplň údaj</v>
      </c>
      <c r="G59" s="36"/>
      <c r="H59" s="36"/>
      <c r="I59" s="28" t="s">
        <v>33</v>
      </c>
      <c r="J59" s="32" t="str">
        <f>E26</f>
        <v>Petr Nožička</v>
      </c>
      <c r="K59" s="36"/>
      <c r="L59" s="14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hidden="1" s="2" customFormat="1" ht="10.32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40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hidden="1" s="2" customFormat="1" ht="29.28" customHeight="1">
      <c r="A61" s="34"/>
      <c r="B61" s="35"/>
      <c r="C61" s="166" t="s">
        <v>98</v>
      </c>
      <c r="D61" s="167"/>
      <c r="E61" s="167"/>
      <c r="F61" s="167"/>
      <c r="G61" s="167"/>
      <c r="H61" s="167"/>
      <c r="I61" s="167"/>
      <c r="J61" s="168" t="s">
        <v>99</v>
      </c>
      <c r="K61" s="167"/>
      <c r="L61" s="140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 s="2" customFormat="1" ht="10.32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40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hidden="1" s="2" customFormat="1" ht="22.8" customHeight="1">
      <c r="A63" s="34"/>
      <c r="B63" s="35"/>
      <c r="C63" s="169" t="s">
        <v>69</v>
      </c>
      <c r="D63" s="36"/>
      <c r="E63" s="36"/>
      <c r="F63" s="36"/>
      <c r="G63" s="36"/>
      <c r="H63" s="36"/>
      <c r="I63" s="36"/>
      <c r="J63" s="98">
        <f>J86</f>
        <v>0</v>
      </c>
      <c r="K63" s="36"/>
      <c r="L63" s="140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3" t="s">
        <v>100</v>
      </c>
    </row>
    <row r="64" hidden="1" s="9" customFormat="1" ht="24.96" customHeight="1">
      <c r="A64" s="9"/>
      <c r="B64" s="170"/>
      <c r="C64" s="171"/>
      <c r="D64" s="172" t="s">
        <v>102</v>
      </c>
      <c r="E64" s="173"/>
      <c r="F64" s="173"/>
      <c r="G64" s="173"/>
      <c r="H64" s="173"/>
      <c r="I64" s="173"/>
      <c r="J64" s="174">
        <f>J103</f>
        <v>0</v>
      </c>
      <c r="K64" s="171"/>
      <c r="L64" s="175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2" customFormat="1" ht="21.84" customHeight="1">
      <c r="A65" s="34"/>
      <c r="B65" s="35"/>
      <c r="C65" s="36"/>
      <c r="D65" s="36"/>
      <c r="E65" s="36"/>
      <c r="F65" s="36"/>
      <c r="G65" s="36"/>
      <c r="H65" s="36"/>
      <c r="I65" s="36"/>
      <c r="J65" s="36"/>
      <c r="K65" s="36"/>
      <c r="L65" s="140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 s="2" customFormat="1" ht="6.96" customHeight="1">
      <c r="A66" s="34"/>
      <c r="B66" s="55"/>
      <c r="C66" s="56"/>
      <c r="D66" s="56"/>
      <c r="E66" s="56"/>
      <c r="F66" s="56"/>
      <c r="G66" s="56"/>
      <c r="H66" s="56"/>
      <c r="I66" s="56"/>
      <c r="J66" s="56"/>
      <c r="K66" s="56"/>
      <c r="L66" s="140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hidden="1"/>
    <row r="68" hidden="1"/>
    <row r="69" hidden="1"/>
    <row r="70" s="2" customFormat="1" ht="6.96" customHeight="1">
      <c r="A70" s="34"/>
      <c r="B70" s="57"/>
      <c r="C70" s="58"/>
      <c r="D70" s="58"/>
      <c r="E70" s="58"/>
      <c r="F70" s="58"/>
      <c r="G70" s="58"/>
      <c r="H70" s="58"/>
      <c r="I70" s="58"/>
      <c r="J70" s="58"/>
      <c r="K70" s="58"/>
      <c r="L70" s="14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24.96" customHeight="1">
      <c r="A71" s="34"/>
      <c r="B71" s="35"/>
      <c r="C71" s="19" t="s">
        <v>103</v>
      </c>
      <c r="D71" s="36"/>
      <c r="E71" s="36"/>
      <c r="F71" s="36"/>
      <c r="G71" s="36"/>
      <c r="H71" s="36"/>
      <c r="I71" s="36"/>
      <c r="J71" s="36"/>
      <c r="K71" s="36"/>
      <c r="L71" s="14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4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16</v>
      </c>
      <c r="D73" s="36"/>
      <c r="E73" s="36"/>
      <c r="F73" s="36"/>
      <c r="G73" s="36"/>
      <c r="H73" s="36"/>
      <c r="I73" s="36"/>
      <c r="J73" s="36"/>
      <c r="K73" s="36"/>
      <c r="L73" s="14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16.5" customHeight="1">
      <c r="A74" s="34"/>
      <c r="B74" s="35"/>
      <c r="C74" s="36"/>
      <c r="D74" s="36"/>
      <c r="E74" s="165" t="str">
        <f>E7</f>
        <v>Oprava a revize EZS, EPS, ASHS v obvodu SSZT OŘ UNL 2026-2027 - část 3 - ASHS</v>
      </c>
      <c r="F74" s="28"/>
      <c r="G74" s="28"/>
      <c r="H74" s="28"/>
      <c r="I74" s="36"/>
      <c r="J74" s="36"/>
      <c r="K74" s="36"/>
      <c r="L74" s="14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1" customFormat="1" ht="12" customHeight="1">
      <c r="B75" s="17"/>
      <c r="C75" s="28" t="s">
        <v>93</v>
      </c>
      <c r="D75" s="18"/>
      <c r="E75" s="18"/>
      <c r="F75" s="18"/>
      <c r="G75" s="18"/>
      <c r="H75" s="18"/>
      <c r="I75" s="18"/>
      <c r="J75" s="18"/>
      <c r="K75" s="18"/>
      <c r="L75" s="16"/>
    </row>
    <row r="76" s="2" customFormat="1" ht="16.5" customHeight="1">
      <c r="A76" s="34"/>
      <c r="B76" s="35"/>
      <c r="C76" s="36"/>
      <c r="D76" s="36"/>
      <c r="E76" s="165" t="s">
        <v>94</v>
      </c>
      <c r="F76" s="36"/>
      <c r="G76" s="36"/>
      <c r="H76" s="36"/>
      <c r="I76" s="36"/>
      <c r="J76" s="36"/>
      <c r="K76" s="36"/>
      <c r="L76" s="14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2" customHeight="1">
      <c r="A77" s="34"/>
      <c r="B77" s="35"/>
      <c r="C77" s="28" t="s">
        <v>95</v>
      </c>
      <c r="D77" s="36"/>
      <c r="E77" s="36"/>
      <c r="F77" s="36"/>
      <c r="G77" s="36"/>
      <c r="H77" s="36"/>
      <c r="I77" s="36"/>
      <c r="J77" s="36"/>
      <c r="K77" s="36"/>
      <c r="L77" s="14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6.5" customHeight="1">
      <c r="A78" s="34"/>
      <c r="B78" s="35"/>
      <c r="C78" s="36"/>
      <c r="D78" s="36"/>
      <c r="E78" s="65" t="str">
        <f>E11</f>
        <v>03.2. - práce a dodávky</v>
      </c>
      <c r="F78" s="36"/>
      <c r="G78" s="36"/>
      <c r="H78" s="36"/>
      <c r="I78" s="36"/>
      <c r="J78" s="36"/>
      <c r="K78" s="36"/>
      <c r="L78" s="140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2" customFormat="1" ht="6.96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40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2" customFormat="1" ht="12" customHeight="1">
      <c r="A80" s="34"/>
      <c r="B80" s="35"/>
      <c r="C80" s="28" t="s">
        <v>21</v>
      </c>
      <c r="D80" s="36"/>
      <c r="E80" s="36"/>
      <c r="F80" s="23" t="str">
        <f>F14</f>
        <v xml:space="preserve"> </v>
      </c>
      <c r="G80" s="36"/>
      <c r="H80" s="36"/>
      <c r="I80" s="28" t="s">
        <v>23</v>
      </c>
      <c r="J80" s="68" t="str">
        <f>IF(J14="","",J14)</f>
        <v>20. 10. 2025</v>
      </c>
      <c r="K80" s="36"/>
      <c r="L80" s="140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="2" customFormat="1" ht="6.96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40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15.15" customHeight="1">
      <c r="A82" s="34"/>
      <c r="B82" s="35"/>
      <c r="C82" s="28" t="s">
        <v>25</v>
      </c>
      <c r="D82" s="36"/>
      <c r="E82" s="36"/>
      <c r="F82" s="23" t="str">
        <f>E17</f>
        <v>Správa železnic. státní organizace</v>
      </c>
      <c r="G82" s="36"/>
      <c r="H82" s="36"/>
      <c r="I82" s="28" t="s">
        <v>31</v>
      </c>
      <c r="J82" s="32" t="str">
        <f>E23</f>
        <v xml:space="preserve"> </v>
      </c>
      <c r="K82" s="36"/>
      <c r="L82" s="140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15.15" customHeight="1">
      <c r="A83" s="34"/>
      <c r="B83" s="35"/>
      <c r="C83" s="28" t="s">
        <v>29</v>
      </c>
      <c r="D83" s="36"/>
      <c r="E83" s="36"/>
      <c r="F83" s="23" t="str">
        <f>IF(E20="","",E20)</f>
        <v>Vyplň údaj</v>
      </c>
      <c r="G83" s="36"/>
      <c r="H83" s="36"/>
      <c r="I83" s="28" t="s">
        <v>33</v>
      </c>
      <c r="J83" s="32" t="str">
        <f>E26</f>
        <v>Petr Nožička</v>
      </c>
      <c r="K83" s="36"/>
      <c r="L83" s="140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0.32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40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10" customFormat="1" ht="29.28" customHeight="1">
      <c r="A85" s="176"/>
      <c r="B85" s="177"/>
      <c r="C85" s="178" t="s">
        <v>104</v>
      </c>
      <c r="D85" s="179" t="s">
        <v>56</v>
      </c>
      <c r="E85" s="179" t="s">
        <v>52</v>
      </c>
      <c r="F85" s="179" t="s">
        <v>53</v>
      </c>
      <c r="G85" s="179" t="s">
        <v>105</v>
      </c>
      <c r="H85" s="179" t="s">
        <v>106</v>
      </c>
      <c r="I85" s="179" t="s">
        <v>107</v>
      </c>
      <c r="J85" s="179" t="s">
        <v>99</v>
      </c>
      <c r="K85" s="180" t="s">
        <v>108</v>
      </c>
      <c r="L85" s="181"/>
      <c r="M85" s="88" t="s">
        <v>19</v>
      </c>
      <c r="N85" s="89" t="s">
        <v>41</v>
      </c>
      <c r="O85" s="89" t="s">
        <v>109</v>
      </c>
      <c r="P85" s="89" t="s">
        <v>110</v>
      </c>
      <c r="Q85" s="89" t="s">
        <v>111</v>
      </c>
      <c r="R85" s="89" t="s">
        <v>112</v>
      </c>
      <c r="S85" s="89" t="s">
        <v>113</v>
      </c>
      <c r="T85" s="90" t="s">
        <v>114</v>
      </c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</row>
    <row r="86" s="2" customFormat="1" ht="22.8" customHeight="1">
      <c r="A86" s="34"/>
      <c r="B86" s="35"/>
      <c r="C86" s="95" t="s">
        <v>115</v>
      </c>
      <c r="D86" s="36"/>
      <c r="E86" s="36"/>
      <c r="F86" s="36"/>
      <c r="G86" s="36"/>
      <c r="H86" s="36"/>
      <c r="I86" s="36"/>
      <c r="J86" s="182">
        <f>BK86</f>
        <v>0</v>
      </c>
      <c r="K86" s="36"/>
      <c r="L86" s="40"/>
      <c r="M86" s="91"/>
      <c r="N86" s="183"/>
      <c r="O86" s="92"/>
      <c r="P86" s="184">
        <f>P87+SUM(P88:P103)</f>
        <v>0</v>
      </c>
      <c r="Q86" s="92"/>
      <c r="R86" s="184">
        <f>R87+SUM(R88:R103)</f>
        <v>0</v>
      </c>
      <c r="S86" s="92"/>
      <c r="T86" s="185">
        <f>T87+SUM(T88:T103)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3" t="s">
        <v>70</v>
      </c>
      <c r="AU86" s="13" t="s">
        <v>100</v>
      </c>
      <c r="BK86" s="186">
        <f>BK87+SUM(BK88:BK103)</f>
        <v>0</v>
      </c>
    </row>
    <row r="87" s="2" customFormat="1" ht="16.5" customHeight="1">
      <c r="A87" s="34"/>
      <c r="B87" s="35"/>
      <c r="C87" s="223" t="s">
        <v>78</v>
      </c>
      <c r="D87" s="223" t="s">
        <v>150</v>
      </c>
      <c r="E87" s="224" t="s">
        <v>151</v>
      </c>
      <c r="F87" s="225" t="s">
        <v>152</v>
      </c>
      <c r="G87" s="226" t="s">
        <v>125</v>
      </c>
      <c r="H87" s="227">
        <v>6</v>
      </c>
      <c r="I87" s="228"/>
      <c r="J87" s="229">
        <f>ROUND(I87*H87,2)</f>
        <v>0</v>
      </c>
      <c r="K87" s="225" t="s">
        <v>126</v>
      </c>
      <c r="L87" s="230"/>
      <c r="M87" s="231" t="s">
        <v>19</v>
      </c>
      <c r="N87" s="232" t="s">
        <v>42</v>
      </c>
      <c r="O87" s="80"/>
      <c r="P87" s="210">
        <f>O87*H87</f>
        <v>0</v>
      </c>
      <c r="Q87" s="210">
        <v>0</v>
      </c>
      <c r="R87" s="210">
        <f>Q87*H87</f>
        <v>0</v>
      </c>
      <c r="S87" s="210">
        <v>0</v>
      </c>
      <c r="T87" s="211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212" t="s">
        <v>153</v>
      </c>
      <c r="AT87" s="212" t="s">
        <v>150</v>
      </c>
      <c r="AU87" s="212" t="s">
        <v>71</v>
      </c>
      <c r="AY87" s="13" t="s">
        <v>119</v>
      </c>
      <c r="BE87" s="213">
        <f>IF(N87="základní",J87,0)</f>
        <v>0</v>
      </c>
      <c r="BF87" s="213">
        <f>IF(N87="snížená",J87,0)</f>
        <v>0</v>
      </c>
      <c r="BG87" s="213">
        <f>IF(N87="zákl. přenesená",J87,0)</f>
        <v>0</v>
      </c>
      <c r="BH87" s="213">
        <f>IF(N87="sníž. přenesená",J87,0)</f>
        <v>0</v>
      </c>
      <c r="BI87" s="213">
        <f>IF(N87="nulová",J87,0)</f>
        <v>0</v>
      </c>
      <c r="BJ87" s="13" t="s">
        <v>78</v>
      </c>
      <c r="BK87" s="213">
        <f>ROUND(I87*H87,2)</f>
        <v>0</v>
      </c>
      <c r="BL87" s="13" t="s">
        <v>118</v>
      </c>
      <c r="BM87" s="212" t="s">
        <v>154</v>
      </c>
    </row>
    <row r="88" s="2" customFormat="1">
      <c r="A88" s="34"/>
      <c r="B88" s="35"/>
      <c r="C88" s="36"/>
      <c r="D88" s="214" t="s">
        <v>129</v>
      </c>
      <c r="E88" s="36"/>
      <c r="F88" s="215" t="s">
        <v>152</v>
      </c>
      <c r="G88" s="36"/>
      <c r="H88" s="36"/>
      <c r="I88" s="216"/>
      <c r="J88" s="36"/>
      <c r="K88" s="36"/>
      <c r="L88" s="40"/>
      <c r="M88" s="217"/>
      <c r="N88" s="218"/>
      <c r="O88" s="80"/>
      <c r="P88" s="80"/>
      <c r="Q88" s="80"/>
      <c r="R88" s="80"/>
      <c r="S88" s="80"/>
      <c r="T88" s="81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3" t="s">
        <v>129</v>
      </c>
      <c r="AU88" s="13" t="s">
        <v>71</v>
      </c>
    </row>
    <row r="89" s="2" customFormat="1" ht="16.5" customHeight="1">
      <c r="A89" s="34"/>
      <c r="B89" s="35"/>
      <c r="C89" s="223" t="s">
        <v>80</v>
      </c>
      <c r="D89" s="223" t="s">
        <v>150</v>
      </c>
      <c r="E89" s="224" t="s">
        <v>155</v>
      </c>
      <c r="F89" s="225" t="s">
        <v>156</v>
      </c>
      <c r="G89" s="226" t="s">
        <v>157</v>
      </c>
      <c r="H89" s="227">
        <v>400</v>
      </c>
      <c r="I89" s="228"/>
      <c r="J89" s="229">
        <f>ROUND(I89*H89,2)</f>
        <v>0</v>
      </c>
      <c r="K89" s="225" t="s">
        <v>126</v>
      </c>
      <c r="L89" s="230"/>
      <c r="M89" s="231" t="s">
        <v>19</v>
      </c>
      <c r="N89" s="232" t="s">
        <v>42</v>
      </c>
      <c r="O89" s="80"/>
      <c r="P89" s="210">
        <f>O89*H89</f>
        <v>0</v>
      </c>
      <c r="Q89" s="210">
        <v>0</v>
      </c>
      <c r="R89" s="210">
        <f>Q89*H89</f>
        <v>0</v>
      </c>
      <c r="S89" s="210">
        <v>0</v>
      </c>
      <c r="T89" s="211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212" t="s">
        <v>153</v>
      </c>
      <c r="AT89" s="212" t="s">
        <v>150</v>
      </c>
      <c r="AU89" s="212" t="s">
        <v>71</v>
      </c>
      <c r="AY89" s="13" t="s">
        <v>119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13" t="s">
        <v>78</v>
      </c>
      <c r="BK89" s="213">
        <f>ROUND(I89*H89,2)</f>
        <v>0</v>
      </c>
      <c r="BL89" s="13" t="s">
        <v>118</v>
      </c>
      <c r="BM89" s="212" t="s">
        <v>158</v>
      </c>
    </row>
    <row r="90" s="2" customFormat="1">
      <c r="A90" s="34"/>
      <c r="B90" s="35"/>
      <c r="C90" s="36"/>
      <c r="D90" s="214" t="s">
        <v>129</v>
      </c>
      <c r="E90" s="36"/>
      <c r="F90" s="215" t="s">
        <v>156</v>
      </c>
      <c r="G90" s="36"/>
      <c r="H90" s="36"/>
      <c r="I90" s="216"/>
      <c r="J90" s="36"/>
      <c r="K90" s="36"/>
      <c r="L90" s="40"/>
      <c r="M90" s="217"/>
      <c r="N90" s="218"/>
      <c r="O90" s="80"/>
      <c r="P90" s="80"/>
      <c r="Q90" s="80"/>
      <c r="R90" s="80"/>
      <c r="S90" s="80"/>
      <c r="T90" s="81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3" t="s">
        <v>129</v>
      </c>
      <c r="AU90" s="13" t="s">
        <v>71</v>
      </c>
    </row>
    <row r="91" s="2" customFormat="1" ht="16.5" customHeight="1">
      <c r="A91" s="34"/>
      <c r="B91" s="35"/>
      <c r="C91" s="223" t="s">
        <v>135</v>
      </c>
      <c r="D91" s="223" t="s">
        <v>150</v>
      </c>
      <c r="E91" s="224" t="s">
        <v>159</v>
      </c>
      <c r="F91" s="225" t="s">
        <v>160</v>
      </c>
      <c r="G91" s="226" t="s">
        <v>125</v>
      </c>
      <c r="H91" s="227">
        <v>6</v>
      </c>
      <c r="I91" s="228"/>
      <c r="J91" s="229">
        <f>ROUND(I91*H91,2)</f>
        <v>0</v>
      </c>
      <c r="K91" s="225" t="s">
        <v>126</v>
      </c>
      <c r="L91" s="230"/>
      <c r="M91" s="231" t="s">
        <v>19</v>
      </c>
      <c r="N91" s="232" t="s">
        <v>42</v>
      </c>
      <c r="O91" s="80"/>
      <c r="P91" s="210">
        <f>O91*H91</f>
        <v>0</v>
      </c>
      <c r="Q91" s="210">
        <v>0</v>
      </c>
      <c r="R91" s="210">
        <f>Q91*H91</f>
        <v>0</v>
      </c>
      <c r="S91" s="210">
        <v>0</v>
      </c>
      <c r="T91" s="211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212" t="s">
        <v>153</v>
      </c>
      <c r="AT91" s="212" t="s">
        <v>150</v>
      </c>
      <c r="AU91" s="212" t="s">
        <v>71</v>
      </c>
      <c r="AY91" s="13" t="s">
        <v>119</v>
      </c>
      <c r="BE91" s="213">
        <f>IF(N91="základní",J91,0)</f>
        <v>0</v>
      </c>
      <c r="BF91" s="213">
        <f>IF(N91="snížená",J91,0)</f>
        <v>0</v>
      </c>
      <c r="BG91" s="213">
        <f>IF(N91="zákl. přenesená",J91,0)</f>
        <v>0</v>
      </c>
      <c r="BH91" s="213">
        <f>IF(N91="sníž. přenesená",J91,0)</f>
        <v>0</v>
      </c>
      <c r="BI91" s="213">
        <f>IF(N91="nulová",J91,0)</f>
        <v>0</v>
      </c>
      <c r="BJ91" s="13" t="s">
        <v>78</v>
      </c>
      <c r="BK91" s="213">
        <f>ROUND(I91*H91,2)</f>
        <v>0</v>
      </c>
      <c r="BL91" s="13" t="s">
        <v>118</v>
      </c>
      <c r="BM91" s="212" t="s">
        <v>161</v>
      </c>
    </row>
    <row r="92" s="2" customFormat="1">
      <c r="A92" s="34"/>
      <c r="B92" s="35"/>
      <c r="C92" s="36"/>
      <c r="D92" s="214" t="s">
        <v>129</v>
      </c>
      <c r="E92" s="36"/>
      <c r="F92" s="215" t="s">
        <v>160</v>
      </c>
      <c r="G92" s="36"/>
      <c r="H92" s="36"/>
      <c r="I92" s="216"/>
      <c r="J92" s="36"/>
      <c r="K92" s="36"/>
      <c r="L92" s="40"/>
      <c r="M92" s="217"/>
      <c r="N92" s="218"/>
      <c r="O92" s="80"/>
      <c r="P92" s="80"/>
      <c r="Q92" s="80"/>
      <c r="R92" s="80"/>
      <c r="S92" s="80"/>
      <c r="T92" s="81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3" t="s">
        <v>129</v>
      </c>
      <c r="AU92" s="13" t="s">
        <v>71</v>
      </c>
    </row>
    <row r="93" s="2" customFormat="1" ht="16.5" customHeight="1">
      <c r="A93" s="34"/>
      <c r="B93" s="35"/>
      <c r="C93" s="223" t="s">
        <v>118</v>
      </c>
      <c r="D93" s="223" t="s">
        <v>150</v>
      </c>
      <c r="E93" s="224" t="s">
        <v>162</v>
      </c>
      <c r="F93" s="225" t="s">
        <v>163</v>
      </c>
      <c r="G93" s="226" t="s">
        <v>125</v>
      </c>
      <c r="H93" s="227">
        <v>10</v>
      </c>
      <c r="I93" s="228"/>
      <c r="J93" s="229">
        <f>ROUND(I93*H93,2)</f>
        <v>0</v>
      </c>
      <c r="K93" s="225" t="s">
        <v>126</v>
      </c>
      <c r="L93" s="230"/>
      <c r="M93" s="231" t="s">
        <v>19</v>
      </c>
      <c r="N93" s="232" t="s">
        <v>42</v>
      </c>
      <c r="O93" s="80"/>
      <c r="P93" s="210">
        <f>O93*H93</f>
        <v>0</v>
      </c>
      <c r="Q93" s="210">
        <v>0</v>
      </c>
      <c r="R93" s="210">
        <f>Q93*H93</f>
        <v>0</v>
      </c>
      <c r="S93" s="210">
        <v>0</v>
      </c>
      <c r="T93" s="211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212" t="s">
        <v>153</v>
      </c>
      <c r="AT93" s="212" t="s">
        <v>150</v>
      </c>
      <c r="AU93" s="212" t="s">
        <v>71</v>
      </c>
      <c r="AY93" s="13" t="s">
        <v>119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13" t="s">
        <v>78</v>
      </c>
      <c r="BK93" s="213">
        <f>ROUND(I93*H93,2)</f>
        <v>0</v>
      </c>
      <c r="BL93" s="13" t="s">
        <v>118</v>
      </c>
      <c r="BM93" s="212" t="s">
        <v>164</v>
      </c>
    </row>
    <row r="94" s="2" customFormat="1">
      <c r="A94" s="34"/>
      <c r="B94" s="35"/>
      <c r="C94" s="36"/>
      <c r="D94" s="214" t="s">
        <v>129</v>
      </c>
      <c r="E94" s="36"/>
      <c r="F94" s="215" t="s">
        <v>163</v>
      </c>
      <c r="G94" s="36"/>
      <c r="H94" s="36"/>
      <c r="I94" s="216"/>
      <c r="J94" s="36"/>
      <c r="K94" s="36"/>
      <c r="L94" s="40"/>
      <c r="M94" s="217"/>
      <c r="N94" s="218"/>
      <c r="O94" s="80"/>
      <c r="P94" s="80"/>
      <c r="Q94" s="80"/>
      <c r="R94" s="80"/>
      <c r="S94" s="80"/>
      <c r="T94" s="81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3" t="s">
        <v>129</v>
      </c>
      <c r="AU94" s="13" t="s">
        <v>71</v>
      </c>
    </row>
    <row r="95" s="2" customFormat="1" ht="16.5" customHeight="1">
      <c r="A95" s="34"/>
      <c r="B95" s="35"/>
      <c r="C95" s="223" t="s">
        <v>144</v>
      </c>
      <c r="D95" s="223" t="s">
        <v>150</v>
      </c>
      <c r="E95" s="224" t="s">
        <v>165</v>
      </c>
      <c r="F95" s="225" t="s">
        <v>166</v>
      </c>
      <c r="G95" s="226" t="s">
        <v>125</v>
      </c>
      <c r="H95" s="227">
        <v>4</v>
      </c>
      <c r="I95" s="228"/>
      <c r="J95" s="229">
        <f>ROUND(I95*H95,2)</f>
        <v>0</v>
      </c>
      <c r="K95" s="225" t="s">
        <v>126</v>
      </c>
      <c r="L95" s="230"/>
      <c r="M95" s="231" t="s">
        <v>19</v>
      </c>
      <c r="N95" s="232" t="s">
        <v>42</v>
      </c>
      <c r="O95" s="80"/>
      <c r="P95" s="210">
        <f>O95*H95</f>
        <v>0</v>
      </c>
      <c r="Q95" s="210">
        <v>0</v>
      </c>
      <c r="R95" s="210">
        <f>Q95*H95</f>
        <v>0</v>
      </c>
      <c r="S95" s="210">
        <v>0</v>
      </c>
      <c r="T95" s="211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212" t="s">
        <v>153</v>
      </c>
      <c r="AT95" s="212" t="s">
        <v>150</v>
      </c>
      <c r="AU95" s="212" t="s">
        <v>71</v>
      </c>
      <c r="AY95" s="13" t="s">
        <v>119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3" t="s">
        <v>78</v>
      </c>
      <c r="BK95" s="213">
        <f>ROUND(I95*H95,2)</f>
        <v>0</v>
      </c>
      <c r="BL95" s="13" t="s">
        <v>118</v>
      </c>
      <c r="BM95" s="212" t="s">
        <v>167</v>
      </c>
    </row>
    <row r="96" s="2" customFormat="1">
      <c r="A96" s="34"/>
      <c r="B96" s="35"/>
      <c r="C96" s="36"/>
      <c r="D96" s="214" t="s">
        <v>129</v>
      </c>
      <c r="E96" s="36"/>
      <c r="F96" s="215" t="s">
        <v>166</v>
      </c>
      <c r="G96" s="36"/>
      <c r="H96" s="36"/>
      <c r="I96" s="216"/>
      <c r="J96" s="36"/>
      <c r="K96" s="36"/>
      <c r="L96" s="40"/>
      <c r="M96" s="217"/>
      <c r="N96" s="218"/>
      <c r="O96" s="80"/>
      <c r="P96" s="80"/>
      <c r="Q96" s="80"/>
      <c r="R96" s="80"/>
      <c r="S96" s="80"/>
      <c r="T96" s="81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3" t="s">
        <v>129</v>
      </c>
      <c r="AU96" s="13" t="s">
        <v>71</v>
      </c>
    </row>
    <row r="97" s="2" customFormat="1" ht="16.5" customHeight="1">
      <c r="A97" s="34"/>
      <c r="B97" s="35"/>
      <c r="C97" s="223" t="s">
        <v>168</v>
      </c>
      <c r="D97" s="223" t="s">
        <v>150</v>
      </c>
      <c r="E97" s="224" t="s">
        <v>169</v>
      </c>
      <c r="F97" s="225" t="s">
        <v>170</v>
      </c>
      <c r="G97" s="226" t="s">
        <v>125</v>
      </c>
      <c r="H97" s="227">
        <v>4</v>
      </c>
      <c r="I97" s="228"/>
      <c r="J97" s="229">
        <f>ROUND(I97*H97,2)</f>
        <v>0</v>
      </c>
      <c r="K97" s="225" t="s">
        <v>126</v>
      </c>
      <c r="L97" s="230"/>
      <c r="M97" s="231" t="s">
        <v>19</v>
      </c>
      <c r="N97" s="232" t="s">
        <v>42</v>
      </c>
      <c r="O97" s="80"/>
      <c r="P97" s="210">
        <f>O97*H97</f>
        <v>0</v>
      </c>
      <c r="Q97" s="210">
        <v>0</v>
      </c>
      <c r="R97" s="210">
        <f>Q97*H97</f>
        <v>0</v>
      </c>
      <c r="S97" s="210">
        <v>0</v>
      </c>
      <c r="T97" s="211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212" t="s">
        <v>153</v>
      </c>
      <c r="AT97" s="212" t="s">
        <v>150</v>
      </c>
      <c r="AU97" s="212" t="s">
        <v>71</v>
      </c>
      <c r="AY97" s="13" t="s">
        <v>119</v>
      </c>
      <c r="BE97" s="213">
        <f>IF(N97="základní",J97,0)</f>
        <v>0</v>
      </c>
      <c r="BF97" s="213">
        <f>IF(N97="snížená",J97,0)</f>
        <v>0</v>
      </c>
      <c r="BG97" s="213">
        <f>IF(N97="zákl. přenesená",J97,0)</f>
        <v>0</v>
      </c>
      <c r="BH97" s="213">
        <f>IF(N97="sníž. přenesená",J97,0)</f>
        <v>0</v>
      </c>
      <c r="BI97" s="213">
        <f>IF(N97="nulová",J97,0)</f>
        <v>0</v>
      </c>
      <c r="BJ97" s="13" t="s">
        <v>78</v>
      </c>
      <c r="BK97" s="213">
        <f>ROUND(I97*H97,2)</f>
        <v>0</v>
      </c>
      <c r="BL97" s="13" t="s">
        <v>118</v>
      </c>
      <c r="BM97" s="212" t="s">
        <v>171</v>
      </c>
    </row>
    <row r="98" s="2" customFormat="1">
      <c r="A98" s="34"/>
      <c r="B98" s="35"/>
      <c r="C98" s="36"/>
      <c r="D98" s="214" t="s">
        <v>129</v>
      </c>
      <c r="E98" s="36"/>
      <c r="F98" s="215" t="s">
        <v>170</v>
      </c>
      <c r="G98" s="36"/>
      <c r="H98" s="36"/>
      <c r="I98" s="216"/>
      <c r="J98" s="36"/>
      <c r="K98" s="36"/>
      <c r="L98" s="40"/>
      <c r="M98" s="217"/>
      <c r="N98" s="218"/>
      <c r="O98" s="80"/>
      <c r="P98" s="80"/>
      <c r="Q98" s="80"/>
      <c r="R98" s="80"/>
      <c r="S98" s="80"/>
      <c r="T98" s="81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3" t="s">
        <v>129</v>
      </c>
      <c r="AU98" s="13" t="s">
        <v>71</v>
      </c>
    </row>
    <row r="99" s="2" customFormat="1" ht="16.5" customHeight="1">
      <c r="A99" s="34"/>
      <c r="B99" s="35"/>
      <c r="C99" s="223" t="s">
        <v>172</v>
      </c>
      <c r="D99" s="223" t="s">
        <v>150</v>
      </c>
      <c r="E99" s="224" t="s">
        <v>173</v>
      </c>
      <c r="F99" s="225" t="s">
        <v>174</v>
      </c>
      <c r="G99" s="226" t="s">
        <v>125</v>
      </c>
      <c r="H99" s="227">
        <v>4</v>
      </c>
      <c r="I99" s="228"/>
      <c r="J99" s="229">
        <f>ROUND(I99*H99,2)</f>
        <v>0</v>
      </c>
      <c r="K99" s="225" t="s">
        <v>126</v>
      </c>
      <c r="L99" s="230"/>
      <c r="M99" s="231" t="s">
        <v>19</v>
      </c>
      <c r="N99" s="232" t="s">
        <v>42</v>
      </c>
      <c r="O99" s="80"/>
      <c r="P99" s="210">
        <f>O99*H99</f>
        <v>0</v>
      </c>
      <c r="Q99" s="210">
        <v>0</v>
      </c>
      <c r="R99" s="210">
        <f>Q99*H99</f>
        <v>0</v>
      </c>
      <c r="S99" s="210">
        <v>0</v>
      </c>
      <c r="T99" s="211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212" t="s">
        <v>153</v>
      </c>
      <c r="AT99" s="212" t="s">
        <v>150</v>
      </c>
      <c r="AU99" s="212" t="s">
        <v>71</v>
      </c>
      <c r="AY99" s="13" t="s">
        <v>119</v>
      </c>
      <c r="BE99" s="213">
        <f>IF(N99="základní",J99,0)</f>
        <v>0</v>
      </c>
      <c r="BF99" s="213">
        <f>IF(N99="snížená",J99,0)</f>
        <v>0</v>
      </c>
      <c r="BG99" s="213">
        <f>IF(N99="zákl. přenesená",J99,0)</f>
        <v>0</v>
      </c>
      <c r="BH99" s="213">
        <f>IF(N99="sníž. přenesená",J99,0)</f>
        <v>0</v>
      </c>
      <c r="BI99" s="213">
        <f>IF(N99="nulová",J99,0)</f>
        <v>0</v>
      </c>
      <c r="BJ99" s="13" t="s">
        <v>78</v>
      </c>
      <c r="BK99" s="213">
        <f>ROUND(I99*H99,2)</f>
        <v>0</v>
      </c>
      <c r="BL99" s="13" t="s">
        <v>118</v>
      </c>
      <c r="BM99" s="212" t="s">
        <v>175</v>
      </c>
    </row>
    <row r="100" s="2" customFormat="1">
      <c r="A100" s="34"/>
      <c r="B100" s="35"/>
      <c r="C100" s="36"/>
      <c r="D100" s="214" t="s">
        <v>129</v>
      </c>
      <c r="E100" s="36"/>
      <c r="F100" s="215" t="s">
        <v>174</v>
      </c>
      <c r="G100" s="36"/>
      <c r="H100" s="36"/>
      <c r="I100" s="216"/>
      <c r="J100" s="36"/>
      <c r="K100" s="36"/>
      <c r="L100" s="40"/>
      <c r="M100" s="217"/>
      <c r="N100" s="218"/>
      <c r="O100" s="80"/>
      <c r="P100" s="80"/>
      <c r="Q100" s="80"/>
      <c r="R100" s="80"/>
      <c r="S100" s="80"/>
      <c r="T100" s="81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3" t="s">
        <v>129</v>
      </c>
      <c r="AU100" s="13" t="s">
        <v>71</v>
      </c>
    </row>
    <row r="101" s="2" customFormat="1" ht="16.5" customHeight="1">
      <c r="A101" s="34"/>
      <c r="B101" s="35"/>
      <c r="C101" s="223" t="s">
        <v>153</v>
      </c>
      <c r="D101" s="223" t="s">
        <v>150</v>
      </c>
      <c r="E101" s="224" t="s">
        <v>176</v>
      </c>
      <c r="F101" s="225" t="s">
        <v>177</v>
      </c>
      <c r="G101" s="226" t="s">
        <v>125</v>
      </c>
      <c r="H101" s="227">
        <v>10</v>
      </c>
      <c r="I101" s="228"/>
      <c r="J101" s="229">
        <f>ROUND(I101*H101,2)</f>
        <v>0</v>
      </c>
      <c r="K101" s="225" t="s">
        <v>126</v>
      </c>
      <c r="L101" s="230"/>
      <c r="M101" s="231" t="s">
        <v>19</v>
      </c>
      <c r="N101" s="232" t="s">
        <v>42</v>
      </c>
      <c r="O101" s="80"/>
      <c r="P101" s="210">
        <f>O101*H101</f>
        <v>0</v>
      </c>
      <c r="Q101" s="210">
        <v>0</v>
      </c>
      <c r="R101" s="210">
        <f>Q101*H101</f>
        <v>0</v>
      </c>
      <c r="S101" s="210">
        <v>0</v>
      </c>
      <c r="T101" s="211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212" t="s">
        <v>153</v>
      </c>
      <c r="AT101" s="212" t="s">
        <v>150</v>
      </c>
      <c r="AU101" s="212" t="s">
        <v>71</v>
      </c>
      <c r="AY101" s="13" t="s">
        <v>119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13" t="s">
        <v>78</v>
      </c>
      <c r="BK101" s="213">
        <f>ROUND(I101*H101,2)</f>
        <v>0</v>
      </c>
      <c r="BL101" s="13" t="s">
        <v>118</v>
      </c>
      <c r="BM101" s="212" t="s">
        <v>178</v>
      </c>
    </row>
    <row r="102" s="2" customFormat="1">
      <c r="A102" s="34"/>
      <c r="B102" s="35"/>
      <c r="C102" s="36"/>
      <c r="D102" s="214" t="s">
        <v>129</v>
      </c>
      <c r="E102" s="36"/>
      <c r="F102" s="215" t="s">
        <v>177</v>
      </c>
      <c r="G102" s="36"/>
      <c r="H102" s="36"/>
      <c r="I102" s="216"/>
      <c r="J102" s="36"/>
      <c r="K102" s="36"/>
      <c r="L102" s="40"/>
      <c r="M102" s="217"/>
      <c r="N102" s="218"/>
      <c r="O102" s="80"/>
      <c r="P102" s="80"/>
      <c r="Q102" s="80"/>
      <c r="R102" s="80"/>
      <c r="S102" s="80"/>
      <c r="T102" s="81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3" t="s">
        <v>129</v>
      </c>
      <c r="AU102" s="13" t="s">
        <v>71</v>
      </c>
    </row>
    <row r="103" s="11" customFormat="1" ht="25.92" customHeight="1">
      <c r="A103" s="11"/>
      <c r="B103" s="187"/>
      <c r="C103" s="188"/>
      <c r="D103" s="189" t="s">
        <v>70</v>
      </c>
      <c r="E103" s="190" t="s">
        <v>120</v>
      </c>
      <c r="F103" s="190" t="s">
        <v>121</v>
      </c>
      <c r="G103" s="188"/>
      <c r="H103" s="188"/>
      <c r="I103" s="191"/>
      <c r="J103" s="192">
        <f>BK103</f>
        <v>0</v>
      </c>
      <c r="K103" s="188"/>
      <c r="L103" s="193"/>
      <c r="M103" s="194"/>
      <c r="N103" s="195"/>
      <c r="O103" s="195"/>
      <c r="P103" s="196">
        <f>SUM(P104:P117)</f>
        <v>0</v>
      </c>
      <c r="Q103" s="195"/>
      <c r="R103" s="196">
        <f>SUM(R104:R117)</f>
        <v>0</v>
      </c>
      <c r="S103" s="195"/>
      <c r="T103" s="197">
        <f>SUM(T104:T117)</f>
        <v>0</v>
      </c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R103" s="198" t="s">
        <v>118</v>
      </c>
      <c r="AT103" s="199" t="s">
        <v>70</v>
      </c>
      <c r="AU103" s="199" t="s">
        <v>71</v>
      </c>
      <c r="AY103" s="198" t="s">
        <v>119</v>
      </c>
      <c r="BK103" s="200">
        <f>SUM(BK104:BK117)</f>
        <v>0</v>
      </c>
    </row>
    <row r="104" s="2" customFormat="1" ht="16.5" customHeight="1">
      <c r="A104" s="34"/>
      <c r="B104" s="35"/>
      <c r="C104" s="201" t="s">
        <v>179</v>
      </c>
      <c r="D104" s="201" t="s">
        <v>122</v>
      </c>
      <c r="E104" s="202" t="s">
        <v>180</v>
      </c>
      <c r="F104" s="203" t="s">
        <v>181</v>
      </c>
      <c r="G104" s="204" t="s">
        <v>125</v>
      </c>
      <c r="H104" s="205">
        <v>10</v>
      </c>
      <c r="I104" s="206"/>
      <c r="J104" s="207">
        <f>ROUND(I104*H104,2)</f>
        <v>0</v>
      </c>
      <c r="K104" s="203" t="s">
        <v>126</v>
      </c>
      <c r="L104" s="40"/>
      <c r="M104" s="208" t="s">
        <v>19</v>
      </c>
      <c r="N104" s="209" t="s">
        <v>42</v>
      </c>
      <c r="O104" s="80"/>
      <c r="P104" s="210">
        <f>O104*H104</f>
        <v>0</v>
      </c>
      <c r="Q104" s="210">
        <v>0</v>
      </c>
      <c r="R104" s="210">
        <f>Q104*H104</f>
        <v>0</v>
      </c>
      <c r="S104" s="210">
        <v>0</v>
      </c>
      <c r="T104" s="211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212" t="s">
        <v>127</v>
      </c>
      <c r="AT104" s="212" t="s">
        <v>122</v>
      </c>
      <c r="AU104" s="212" t="s">
        <v>78</v>
      </c>
      <c r="AY104" s="13" t="s">
        <v>119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13" t="s">
        <v>78</v>
      </c>
      <c r="BK104" s="213">
        <f>ROUND(I104*H104,2)</f>
        <v>0</v>
      </c>
      <c r="BL104" s="13" t="s">
        <v>127</v>
      </c>
      <c r="BM104" s="212" t="s">
        <v>182</v>
      </c>
    </row>
    <row r="105" s="2" customFormat="1">
      <c r="A105" s="34"/>
      <c r="B105" s="35"/>
      <c r="C105" s="36"/>
      <c r="D105" s="214" t="s">
        <v>129</v>
      </c>
      <c r="E105" s="36"/>
      <c r="F105" s="215" t="s">
        <v>181</v>
      </c>
      <c r="G105" s="36"/>
      <c r="H105" s="36"/>
      <c r="I105" s="216"/>
      <c r="J105" s="36"/>
      <c r="K105" s="36"/>
      <c r="L105" s="40"/>
      <c r="M105" s="217"/>
      <c r="N105" s="218"/>
      <c r="O105" s="80"/>
      <c r="P105" s="80"/>
      <c r="Q105" s="80"/>
      <c r="R105" s="80"/>
      <c r="S105" s="80"/>
      <c r="T105" s="81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3" t="s">
        <v>129</v>
      </c>
      <c r="AU105" s="13" t="s">
        <v>78</v>
      </c>
    </row>
    <row r="106" s="2" customFormat="1" ht="16.5" customHeight="1">
      <c r="A106" s="34"/>
      <c r="B106" s="35"/>
      <c r="C106" s="201" t="s">
        <v>183</v>
      </c>
      <c r="D106" s="201" t="s">
        <v>122</v>
      </c>
      <c r="E106" s="202" t="s">
        <v>184</v>
      </c>
      <c r="F106" s="203" t="s">
        <v>185</v>
      </c>
      <c r="G106" s="204" t="s">
        <v>125</v>
      </c>
      <c r="H106" s="205">
        <v>10</v>
      </c>
      <c r="I106" s="206"/>
      <c r="J106" s="207">
        <f>ROUND(I106*H106,2)</f>
        <v>0</v>
      </c>
      <c r="K106" s="203" t="s">
        <v>126</v>
      </c>
      <c r="L106" s="40"/>
      <c r="M106" s="208" t="s">
        <v>19</v>
      </c>
      <c r="N106" s="209" t="s">
        <v>42</v>
      </c>
      <c r="O106" s="80"/>
      <c r="P106" s="210">
        <f>O106*H106</f>
        <v>0</v>
      </c>
      <c r="Q106" s="210">
        <v>0</v>
      </c>
      <c r="R106" s="210">
        <f>Q106*H106</f>
        <v>0</v>
      </c>
      <c r="S106" s="210">
        <v>0</v>
      </c>
      <c r="T106" s="211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212" t="s">
        <v>127</v>
      </c>
      <c r="AT106" s="212" t="s">
        <v>122</v>
      </c>
      <c r="AU106" s="212" t="s">
        <v>78</v>
      </c>
      <c r="AY106" s="13" t="s">
        <v>119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13" t="s">
        <v>78</v>
      </c>
      <c r="BK106" s="213">
        <f>ROUND(I106*H106,2)</f>
        <v>0</v>
      </c>
      <c r="BL106" s="13" t="s">
        <v>127</v>
      </c>
      <c r="BM106" s="212" t="s">
        <v>186</v>
      </c>
    </row>
    <row r="107" s="2" customFormat="1">
      <c r="A107" s="34"/>
      <c r="B107" s="35"/>
      <c r="C107" s="36"/>
      <c r="D107" s="214" t="s">
        <v>129</v>
      </c>
      <c r="E107" s="36"/>
      <c r="F107" s="215" t="s">
        <v>185</v>
      </c>
      <c r="G107" s="36"/>
      <c r="H107" s="36"/>
      <c r="I107" s="216"/>
      <c r="J107" s="36"/>
      <c r="K107" s="36"/>
      <c r="L107" s="40"/>
      <c r="M107" s="217"/>
      <c r="N107" s="218"/>
      <c r="O107" s="80"/>
      <c r="P107" s="80"/>
      <c r="Q107" s="80"/>
      <c r="R107" s="80"/>
      <c r="S107" s="80"/>
      <c r="T107" s="81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3" t="s">
        <v>129</v>
      </c>
      <c r="AU107" s="13" t="s">
        <v>78</v>
      </c>
    </row>
    <row r="108" s="2" customFormat="1" ht="16.5" customHeight="1">
      <c r="A108" s="34"/>
      <c r="B108" s="35"/>
      <c r="C108" s="201" t="s">
        <v>187</v>
      </c>
      <c r="D108" s="201" t="s">
        <v>122</v>
      </c>
      <c r="E108" s="202" t="s">
        <v>188</v>
      </c>
      <c r="F108" s="203" t="s">
        <v>189</v>
      </c>
      <c r="G108" s="204" t="s">
        <v>125</v>
      </c>
      <c r="H108" s="205">
        <v>10</v>
      </c>
      <c r="I108" s="206"/>
      <c r="J108" s="207">
        <f>ROUND(I108*H108,2)</f>
        <v>0</v>
      </c>
      <c r="K108" s="203" t="s">
        <v>126</v>
      </c>
      <c r="L108" s="40"/>
      <c r="M108" s="208" t="s">
        <v>19</v>
      </c>
      <c r="N108" s="209" t="s">
        <v>42</v>
      </c>
      <c r="O108" s="80"/>
      <c r="P108" s="210">
        <f>O108*H108</f>
        <v>0</v>
      </c>
      <c r="Q108" s="210">
        <v>0</v>
      </c>
      <c r="R108" s="210">
        <f>Q108*H108</f>
        <v>0</v>
      </c>
      <c r="S108" s="210">
        <v>0</v>
      </c>
      <c r="T108" s="211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212" t="s">
        <v>127</v>
      </c>
      <c r="AT108" s="212" t="s">
        <v>122</v>
      </c>
      <c r="AU108" s="212" t="s">
        <v>78</v>
      </c>
      <c r="AY108" s="13" t="s">
        <v>119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13" t="s">
        <v>78</v>
      </c>
      <c r="BK108" s="213">
        <f>ROUND(I108*H108,2)</f>
        <v>0</v>
      </c>
      <c r="BL108" s="13" t="s">
        <v>127</v>
      </c>
      <c r="BM108" s="212" t="s">
        <v>190</v>
      </c>
    </row>
    <row r="109" s="2" customFormat="1">
      <c r="A109" s="34"/>
      <c r="B109" s="35"/>
      <c r="C109" s="36"/>
      <c r="D109" s="214" t="s">
        <v>129</v>
      </c>
      <c r="E109" s="36"/>
      <c r="F109" s="215" t="s">
        <v>189</v>
      </c>
      <c r="G109" s="36"/>
      <c r="H109" s="36"/>
      <c r="I109" s="216"/>
      <c r="J109" s="36"/>
      <c r="K109" s="36"/>
      <c r="L109" s="40"/>
      <c r="M109" s="217"/>
      <c r="N109" s="218"/>
      <c r="O109" s="80"/>
      <c r="P109" s="80"/>
      <c r="Q109" s="80"/>
      <c r="R109" s="80"/>
      <c r="S109" s="80"/>
      <c r="T109" s="81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3" t="s">
        <v>129</v>
      </c>
      <c r="AU109" s="13" t="s">
        <v>78</v>
      </c>
    </row>
    <row r="110" s="2" customFormat="1" ht="16.5" customHeight="1">
      <c r="A110" s="34"/>
      <c r="B110" s="35"/>
      <c r="C110" s="201" t="s">
        <v>8</v>
      </c>
      <c r="D110" s="201" t="s">
        <v>122</v>
      </c>
      <c r="E110" s="202" t="s">
        <v>191</v>
      </c>
      <c r="F110" s="203" t="s">
        <v>192</v>
      </c>
      <c r="G110" s="204" t="s">
        <v>125</v>
      </c>
      <c r="H110" s="205">
        <v>10</v>
      </c>
      <c r="I110" s="206"/>
      <c r="J110" s="207">
        <f>ROUND(I110*H110,2)</f>
        <v>0</v>
      </c>
      <c r="K110" s="203" t="s">
        <v>126</v>
      </c>
      <c r="L110" s="40"/>
      <c r="M110" s="208" t="s">
        <v>19</v>
      </c>
      <c r="N110" s="209" t="s">
        <v>42</v>
      </c>
      <c r="O110" s="80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1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212" t="s">
        <v>127</v>
      </c>
      <c r="AT110" s="212" t="s">
        <v>122</v>
      </c>
      <c r="AU110" s="212" t="s">
        <v>78</v>
      </c>
      <c r="AY110" s="13" t="s">
        <v>119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3" t="s">
        <v>78</v>
      </c>
      <c r="BK110" s="213">
        <f>ROUND(I110*H110,2)</f>
        <v>0</v>
      </c>
      <c r="BL110" s="13" t="s">
        <v>127</v>
      </c>
      <c r="BM110" s="212" t="s">
        <v>193</v>
      </c>
    </row>
    <row r="111" s="2" customFormat="1">
      <c r="A111" s="34"/>
      <c r="B111" s="35"/>
      <c r="C111" s="36"/>
      <c r="D111" s="214" t="s">
        <v>129</v>
      </c>
      <c r="E111" s="36"/>
      <c r="F111" s="215" t="s">
        <v>192</v>
      </c>
      <c r="G111" s="36"/>
      <c r="H111" s="36"/>
      <c r="I111" s="216"/>
      <c r="J111" s="36"/>
      <c r="K111" s="36"/>
      <c r="L111" s="40"/>
      <c r="M111" s="217"/>
      <c r="N111" s="218"/>
      <c r="O111" s="80"/>
      <c r="P111" s="80"/>
      <c r="Q111" s="80"/>
      <c r="R111" s="80"/>
      <c r="S111" s="80"/>
      <c r="T111" s="81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3" t="s">
        <v>129</v>
      </c>
      <c r="AU111" s="13" t="s">
        <v>78</v>
      </c>
    </row>
    <row r="112" s="2" customFormat="1" ht="16.5" customHeight="1">
      <c r="A112" s="34"/>
      <c r="B112" s="35"/>
      <c r="C112" s="201" t="s">
        <v>194</v>
      </c>
      <c r="D112" s="201" t="s">
        <v>122</v>
      </c>
      <c r="E112" s="202" t="s">
        <v>195</v>
      </c>
      <c r="F112" s="203" t="s">
        <v>196</v>
      </c>
      <c r="G112" s="204" t="s">
        <v>125</v>
      </c>
      <c r="H112" s="205">
        <v>10</v>
      </c>
      <c r="I112" s="206"/>
      <c r="J112" s="207">
        <f>ROUND(I112*H112,2)</f>
        <v>0</v>
      </c>
      <c r="K112" s="203" t="s">
        <v>126</v>
      </c>
      <c r="L112" s="40"/>
      <c r="M112" s="208" t="s">
        <v>19</v>
      </c>
      <c r="N112" s="209" t="s">
        <v>42</v>
      </c>
      <c r="O112" s="80"/>
      <c r="P112" s="210">
        <f>O112*H112</f>
        <v>0</v>
      </c>
      <c r="Q112" s="210">
        <v>0</v>
      </c>
      <c r="R112" s="210">
        <f>Q112*H112</f>
        <v>0</v>
      </c>
      <c r="S112" s="210">
        <v>0</v>
      </c>
      <c r="T112" s="211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212" t="s">
        <v>127</v>
      </c>
      <c r="AT112" s="212" t="s">
        <v>122</v>
      </c>
      <c r="AU112" s="212" t="s">
        <v>78</v>
      </c>
      <c r="AY112" s="13" t="s">
        <v>119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13" t="s">
        <v>78</v>
      </c>
      <c r="BK112" s="213">
        <f>ROUND(I112*H112,2)</f>
        <v>0</v>
      </c>
      <c r="BL112" s="13" t="s">
        <v>127</v>
      </c>
      <c r="BM112" s="212" t="s">
        <v>197</v>
      </c>
    </row>
    <row r="113" s="2" customFormat="1">
      <c r="A113" s="34"/>
      <c r="B113" s="35"/>
      <c r="C113" s="36"/>
      <c r="D113" s="214" t="s">
        <v>129</v>
      </c>
      <c r="E113" s="36"/>
      <c r="F113" s="215" t="s">
        <v>196</v>
      </c>
      <c r="G113" s="36"/>
      <c r="H113" s="36"/>
      <c r="I113" s="216"/>
      <c r="J113" s="36"/>
      <c r="K113" s="36"/>
      <c r="L113" s="40"/>
      <c r="M113" s="217"/>
      <c r="N113" s="218"/>
      <c r="O113" s="80"/>
      <c r="P113" s="80"/>
      <c r="Q113" s="80"/>
      <c r="R113" s="80"/>
      <c r="S113" s="80"/>
      <c r="T113" s="81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3" t="s">
        <v>129</v>
      </c>
      <c r="AU113" s="13" t="s">
        <v>78</v>
      </c>
    </row>
    <row r="114" s="2" customFormat="1" ht="16.5" customHeight="1">
      <c r="A114" s="34"/>
      <c r="B114" s="35"/>
      <c r="C114" s="201" t="s">
        <v>198</v>
      </c>
      <c r="D114" s="201" t="s">
        <v>122</v>
      </c>
      <c r="E114" s="202" t="s">
        <v>199</v>
      </c>
      <c r="F114" s="203" t="s">
        <v>200</v>
      </c>
      <c r="G114" s="204" t="s">
        <v>201</v>
      </c>
      <c r="H114" s="205">
        <v>10</v>
      </c>
      <c r="I114" s="206"/>
      <c r="J114" s="207">
        <f>ROUND(I114*H114,2)</f>
        <v>0</v>
      </c>
      <c r="K114" s="203" t="s">
        <v>126</v>
      </c>
      <c r="L114" s="40"/>
      <c r="M114" s="208" t="s">
        <v>19</v>
      </c>
      <c r="N114" s="209" t="s">
        <v>42</v>
      </c>
      <c r="O114" s="80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1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212" t="s">
        <v>127</v>
      </c>
      <c r="AT114" s="212" t="s">
        <v>122</v>
      </c>
      <c r="AU114" s="212" t="s">
        <v>78</v>
      </c>
      <c r="AY114" s="13" t="s">
        <v>119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3" t="s">
        <v>78</v>
      </c>
      <c r="BK114" s="213">
        <f>ROUND(I114*H114,2)</f>
        <v>0</v>
      </c>
      <c r="BL114" s="13" t="s">
        <v>127</v>
      </c>
      <c r="BM114" s="212" t="s">
        <v>202</v>
      </c>
    </row>
    <row r="115" s="2" customFormat="1">
      <c r="A115" s="34"/>
      <c r="B115" s="35"/>
      <c r="C115" s="36"/>
      <c r="D115" s="214" t="s">
        <v>129</v>
      </c>
      <c r="E115" s="36"/>
      <c r="F115" s="215" t="s">
        <v>200</v>
      </c>
      <c r="G115" s="36"/>
      <c r="H115" s="36"/>
      <c r="I115" s="216"/>
      <c r="J115" s="36"/>
      <c r="K115" s="36"/>
      <c r="L115" s="40"/>
      <c r="M115" s="217"/>
      <c r="N115" s="218"/>
      <c r="O115" s="80"/>
      <c r="P115" s="80"/>
      <c r="Q115" s="80"/>
      <c r="R115" s="80"/>
      <c r="S115" s="80"/>
      <c r="T115" s="81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3" t="s">
        <v>129</v>
      </c>
      <c r="AU115" s="13" t="s">
        <v>78</v>
      </c>
    </row>
    <row r="116" s="2" customFormat="1" ht="16.5" customHeight="1">
      <c r="A116" s="34"/>
      <c r="B116" s="35"/>
      <c r="C116" s="201" t="s">
        <v>203</v>
      </c>
      <c r="D116" s="201" t="s">
        <v>122</v>
      </c>
      <c r="E116" s="202" t="s">
        <v>204</v>
      </c>
      <c r="F116" s="203" t="s">
        <v>205</v>
      </c>
      <c r="G116" s="204" t="s">
        <v>201</v>
      </c>
      <c r="H116" s="205">
        <v>10</v>
      </c>
      <c r="I116" s="206"/>
      <c r="J116" s="207">
        <f>ROUND(I116*H116,2)</f>
        <v>0</v>
      </c>
      <c r="K116" s="203" t="s">
        <v>126</v>
      </c>
      <c r="L116" s="40"/>
      <c r="M116" s="208" t="s">
        <v>19</v>
      </c>
      <c r="N116" s="209" t="s">
        <v>42</v>
      </c>
      <c r="O116" s="80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1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212" t="s">
        <v>127</v>
      </c>
      <c r="AT116" s="212" t="s">
        <v>122</v>
      </c>
      <c r="AU116" s="212" t="s">
        <v>78</v>
      </c>
      <c r="AY116" s="13" t="s">
        <v>119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3" t="s">
        <v>78</v>
      </c>
      <c r="BK116" s="213">
        <f>ROUND(I116*H116,2)</f>
        <v>0</v>
      </c>
      <c r="BL116" s="13" t="s">
        <v>127</v>
      </c>
      <c r="BM116" s="212" t="s">
        <v>206</v>
      </c>
    </row>
    <row r="117" s="2" customFormat="1">
      <c r="A117" s="34"/>
      <c r="B117" s="35"/>
      <c r="C117" s="36"/>
      <c r="D117" s="214" t="s">
        <v>129</v>
      </c>
      <c r="E117" s="36"/>
      <c r="F117" s="215" t="s">
        <v>205</v>
      </c>
      <c r="G117" s="36"/>
      <c r="H117" s="36"/>
      <c r="I117" s="216"/>
      <c r="J117" s="36"/>
      <c r="K117" s="36"/>
      <c r="L117" s="40"/>
      <c r="M117" s="219"/>
      <c r="N117" s="220"/>
      <c r="O117" s="221"/>
      <c r="P117" s="221"/>
      <c r="Q117" s="221"/>
      <c r="R117" s="221"/>
      <c r="S117" s="221"/>
      <c r="T117" s="222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129</v>
      </c>
      <c r="AU117" s="13" t="s">
        <v>78</v>
      </c>
    </row>
    <row r="118" s="2" customFormat="1" ht="6.96" customHeight="1">
      <c r="A118" s="34"/>
      <c r="B118" s="55"/>
      <c r="C118" s="56"/>
      <c r="D118" s="56"/>
      <c r="E118" s="56"/>
      <c r="F118" s="56"/>
      <c r="G118" s="56"/>
      <c r="H118" s="56"/>
      <c r="I118" s="56"/>
      <c r="J118" s="56"/>
      <c r="K118" s="56"/>
      <c r="L118" s="40"/>
      <c r="M118" s="34"/>
      <c r="O118" s="34"/>
      <c r="P118" s="34"/>
      <c r="Q118" s="34"/>
      <c r="R118" s="3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</sheetData>
  <sheetProtection sheet="1" autoFilter="0" formatColumns="0" formatRows="0" objects="1" scenarios="1" spinCount="100000" saltValue="Rp7HMldV7fnI+EQP6uG15CS6TFJfX8IzdzpMHaw8MknfMbrilyR5rPPHmMyQjOaAzn7EBWWGU8WOt2sPjLLOtg==" hashValue="twIgtw6v06Jy3MtNoJ3d51ahmcLcPukCw31tW9pwKcQipKQ37JUFQNBxtdclVvomPD+/AYS+bzbhZ0XnERMO7w==" algorithmName="SHA-512" password="CC35"/>
  <autoFilter ref="C85:K11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91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6"/>
      <c r="AT3" s="13" t="s">
        <v>80</v>
      </c>
    </row>
    <row r="4" s="1" customFormat="1" ht="24.96" customHeight="1">
      <c r="B4" s="16"/>
      <c r="D4" s="136" t="s">
        <v>92</v>
      </c>
      <c r="L4" s="16"/>
      <c r="M4" s="137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8" t="s">
        <v>16</v>
      </c>
      <c r="L6" s="16"/>
    </row>
    <row r="7" s="1" customFormat="1" ht="16.5" customHeight="1">
      <c r="B7" s="16"/>
      <c r="E7" s="139" t="str">
        <f>'Rekapitulace stavby'!K6</f>
        <v>Oprava a revize EZS, EPS, ASHS v obvodu SSZT OŘ UNL 2026-2027 - část 3 - ASHS</v>
      </c>
      <c r="F7" s="138"/>
      <c r="G7" s="138"/>
      <c r="H7" s="138"/>
      <c r="L7" s="16"/>
    </row>
    <row r="8" s="1" customFormat="1" ht="12" customHeight="1">
      <c r="B8" s="16"/>
      <c r="D8" s="138" t="s">
        <v>93</v>
      </c>
      <c r="L8" s="16"/>
    </row>
    <row r="9" s="2" customFormat="1" ht="16.5" customHeight="1">
      <c r="A9" s="34"/>
      <c r="B9" s="40"/>
      <c r="C9" s="34"/>
      <c r="D9" s="34"/>
      <c r="E9" s="139" t="s">
        <v>94</v>
      </c>
      <c r="F9" s="34"/>
      <c r="G9" s="34"/>
      <c r="H9" s="34"/>
      <c r="I9" s="34"/>
      <c r="J9" s="34"/>
      <c r="K9" s="34"/>
      <c r="L9" s="14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38" t="s">
        <v>95</v>
      </c>
      <c r="E10" s="34"/>
      <c r="F10" s="34"/>
      <c r="G10" s="34"/>
      <c r="H10" s="34"/>
      <c r="I10" s="34"/>
      <c r="J10" s="34"/>
      <c r="K10" s="34"/>
      <c r="L10" s="14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1" t="s">
        <v>207</v>
      </c>
      <c r="F11" s="34"/>
      <c r="G11" s="34"/>
      <c r="H11" s="34"/>
      <c r="I11" s="34"/>
      <c r="J11" s="34"/>
      <c r="K11" s="34"/>
      <c r="L11" s="14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14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38" t="s">
        <v>18</v>
      </c>
      <c r="E13" s="34"/>
      <c r="F13" s="129" t="s">
        <v>19</v>
      </c>
      <c r="G13" s="34"/>
      <c r="H13" s="34"/>
      <c r="I13" s="138" t="s">
        <v>20</v>
      </c>
      <c r="J13" s="129" t="s">
        <v>19</v>
      </c>
      <c r="K13" s="34"/>
      <c r="L13" s="14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8" t="s">
        <v>21</v>
      </c>
      <c r="E14" s="34"/>
      <c r="F14" s="129" t="s">
        <v>22</v>
      </c>
      <c r="G14" s="34"/>
      <c r="H14" s="34"/>
      <c r="I14" s="138" t="s">
        <v>23</v>
      </c>
      <c r="J14" s="142" t="str">
        <f>'Rekapitulace stavby'!AN8</f>
        <v>20. 10. 2025</v>
      </c>
      <c r="K14" s="34"/>
      <c r="L14" s="14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14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38" t="s">
        <v>25</v>
      </c>
      <c r="E16" s="34"/>
      <c r="F16" s="34"/>
      <c r="G16" s="34"/>
      <c r="H16" s="34"/>
      <c r="I16" s="138" t="s">
        <v>26</v>
      </c>
      <c r="J16" s="129" t="s">
        <v>19</v>
      </c>
      <c r="K16" s="34"/>
      <c r="L16" s="14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29" t="s">
        <v>27</v>
      </c>
      <c r="F17" s="34"/>
      <c r="G17" s="34"/>
      <c r="H17" s="34"/>
      <c r="I17" s="138" t="s">
        <v>28</v>
      </c>
      <c r="J17" s="129" t="s">
        <v>19</v>
      </c>
      <c r="K17" s="34"/>
      <c r="L17" s="14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14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38" t="s">
        <v>29</v>
      </c>
      <c r="E19" s="34"/>
      <c r="F19" s="34"/>
      <c r="G19" s="34"/>
      <c r="H19" s="34"/>
      <c r="I19" s="138" t="s">
        <v>26</v>
      </c>
      <c r="J19" s="29" t="str">
        <f>'Rekapitulace stavby'!AN13</f>
        <v>Vyplň údaj</v>
      </c>
      <c r="K19" s="34"/>
      <c r="L19" s="14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29"/>
      <c r="G20" s="129"/>
      <c r="H20" s="129"/>
      <c r="I20" s="138" t="s">
        <v>28</v>
      </c>
      <c r="J20" s="29" t="str">
        <f>'Rekapitulace stavby'!AN14</f>
        <v>Vyplň údaj</v>
      </c>
      <c r="K20" s="34"/>
      <c r="L20" s="14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14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38" t="s">
        <v>31</v>
      </c>
      <c r="E22" s="34"/>
      <c r="F22" s="34"/>
      <c r="G22" s="34"/>
      <c r="H22" s="34"/>
      <c r="I22" s="138" t="s">
        <v>26</v>
      </c>
      <c r="J22" s="129" t="str">
        <f>IF('Rekapitulace stavby'!AN16="","",'Rekapitulace stavby'!AN16)</f>
        <v/>
      </c>
      <c r="K22" s="34"/>
      <c r="L22" s="14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29" t="str">
        <f>IF('Rekapitulace stavby'!E17="","",'Rekapitulace stavby'!E17)</f>
        <v xml:space="preserve"> </v>
      </c>
      <c r="F23" s="34"/>
      <c r="G23" s="34"/>
      <c r="H23" s="34"/>
      <c r="I23" s="138" t="s">
        <v>28</v>
      </c>
      <c r="J23" s="129" t="str">
        <f>IF('Rekapitulace stavby'!AN17="","",'Rekapitulace stavby'!AN17)</f>
        <v/>
      </c>
      <c r="K23" s="34"/>
      <c r="L23" s="14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14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38" t="s">
        <v>33</v>
      </c>
      <c r="E25" s="34"/>
      <c r="F25" s="34"/>
      <c r="G25" s="34"/>
      <c r="H25" s="34"/>
      <c r="I25" s="138" t="s">
        <v>26</v>
      </c>
      <c r="J25" s="129" t="s">
        <v>19</v>
      </c>
      <c r="K25" s="34"/>
      <c r="L25" s="14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29" t="s">
        <v>34</v>
      </c>
      <c r="F26" s="34"/>
      <c r="G26" s="34"/>
      <c r="H26" s="34"/>
      <c r="I26" s="138" t="s">
        <v>28</v>
      </c>
      <c r="J26" s="129" t="s">
        <v>19</v>
      </c>
      <c r="K26" s="34"/>
      <c r="L26" s="14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140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38" t="s">
        <v>35</v>
      </c>
      <c r="E28" s="34"/>
      <c r="F28" s="34"/>
      <c r="G28" s="34"/>
      <c r="H28" s="34"/>
      <c r="I28" s="34"/>
      <c r="J28" s="34"/>
      <c r="K28" s="34"/>
      <c r="L28" s="14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43"/>
      <c r="B29" s="144"/>
      <c r="C29" s="143"/>
      <c r="D29" s="143"/>
      <c r="E29" s="145" t="s">
        <v>19</v>
      </c>
      <c r="F29" s="145"/>
      <c r="G29" s="145"/>
      <c r="H29" s="145"/>
      <c r="I29" s="143"/>
      <c r="J29" s="143"/>
      <c r="K29" s="143"/>
      <c r="L29" s="146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14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7"/>
      <c r="E31" s="147"/>
      <c r="F31" s="147"/>
      <c r="G31" s="147"/>
      <c r="H31" s="147"/>
      <c r="I31" s="147"/>
      <c r="J31" s="147"/>
      <c r="K31" s="147"/>
      <c r="L31" s="14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48" t="s">
        <v>37</v>
      </c>
      <c r="E32" s="34"/>
      <c r="F32" s="34"/>
      <c r="G32" s="34"/>
      <c r="H32" s="34"/>
      <c r="I32" s="34"/>
      <c r="J32" s="149">
        <f>ROUND(J86, 2)</f>
        <v>0</v>
      </c>
      <c r="K32" s="34"/>
      <c r="L32" s="14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47"/>
      <c r="E33" s="147"/>
      <c r="F33" s="147"/>
      <c r="G33" s="147"/>
      <c r="H33" s="147"/>
      <c r="I33" s="147"/>
      <c r="J33" s="147"/>
      <c r="K33" s="147"/>
      <c r="L33" s="14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0" t="s">
        <v>39</v>
      </c>
      <c r="G34" s="34"/>
      <c r="H34" s="34"/>
      <c r="I34" s="150" t="s">
        <v>38</v>
      </c>
      <c r="J34" s="150" t="s">
        <v>40</v>
      </c>
      <c r="K34" s="34"/>
      <c r="L34" s="14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1" t="s">
        <v>41</v>
      </c>
      <c r="E35" s="138" t="s">
        <v>42</v>
      </c>
      <c r="F35" s="152">
        <f>ROUND((SUM(BE86:BE90)),  2)</f>
        <v>0</v>
      </c>
      <c r="G35" s="34"/>
      <c r="H35" s="34"/>
      <c r="I35" s="153">
        <v>0.20999999999999999</v>
      </c>
      <c r="J35" s="152">
        <f>ROUND(((SUM(BE86:BE90))*I35),  2)</f>
        <v>0</v>
      </c>
      <c r="K35" s="34"/>
      <c r="L35" s="14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38" t="s">
        <v>43</v>
      </c>
      <c r="F36" s="152">
        <f>ROUND((SUM(BF86:BF90)),  2)</f>
        <v>0</v>
      </c>
      <c r="G36" s="34"/>
      <c r="H36" s="34"/>
      <c r="I36" s="153">
        <v>0.12</v>
      </c>
      <c r="J36" s="152">
        <f>ROUND(((SUM(BF86:BF90))*I36),  2)</f>
        <v>0</v>
      </c>
      <c r="K36" s="34"/>
      <c r="L36" s="14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8" t="s">
        <v>44</v>
      </c>
      <c r="F37" s="152">
        <f>ROUND((SUM(BG86:BG90)),  2)</f>
        <v>0</v>
      </c>
      <c r="G37" s="34"/>
      <c r="H37" s="34"/>
      <c r="I37" s="153">
        <v>0.20999999999999999</v>
      </c>
      <c r="J37" s="152">
        <f>0</f>
        <v>0</v>
      </c>
      <c r="K37" s="34"/>
      <c r="L37" s="14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38" t="s">
        <v>45</v>
      </c>
      <c r="F38" s="152">
        <f>ROUND((SUM(BH86:BH90)),  2)</f>
        <v>0</v>
      </c>
      <c r="G38" s="34"/>
      <c r="H38" s="34"/>
      <c r="I38" s="153">
        <v>0.12</v>
      </c>
      <c r="J38" s="152">
        <f>0</f>
        <v>0</v>
      </c>
      <c r="K38" s="34"/>
      <c r="L38" s="14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38" t="s">
        <v>46</v>
      </c>
      <c r="F39" s="152">
        <f>ROUND((SUM(BI86:BI90)),  2)</f>
        <v>0</v>
      </c>
      <c r="G39" s="34"/>
      <c r="H39" s="34"/>
      <c r="I39" s="153">
        <v>0</v>
      </c>
      <c r="J39" s="152">
        <f>0</f>
        <v>0</v>
      </c>
      <c r="K39" s="34"/>
      <c r="L39" s="14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14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54"/>
      <c r="D41" s="155" t="s">
        <v>47</v>
      </c>
      <c r="E41" s="156"/>
      <c r="F41" s="156"/>
      <c r="G41" s="157" t="s">
        <v>48</v>
      </c>
      <c r="H41" s="158" t="s">
        <v>49</v>
      </c>
      <c r="I41" s="156"/>
      <c r="J41" s="159">
        <f>SUM(J32:J39)</f>
        <v>0</v>
      </c>
      <c r="K41" s="160"/>
      <c r="L41" s="140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161"/>
      <c r="C42" s="162"/>
      <c r="D42" s="162"/>
      <c r="E42" s="162"/>
      <c r="F42" s="162"/>
      <c r="G42" s="162"/>
      <c r="H42" s="162"/>
      <c r="I42" s="162"/>
      <c r="J42" s="162"/>
      <c r="K42" s="162"/>
      <c r="L42" s="140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hidden="1" s="2" customFormat="1" ht="6.96" customHeight="1">
      <c r="A46" s="34"/>
      <c r="B46" s="163"/>
      <c r="C46" s="164"/>
      <c r="D46" s="164"/>
      <c r="E46" s="164"/>
      <c r="F46" s="164"/>
      <c r="G46" s="164"/>
      <c r="H46" s="164"/>
      <c r="I46" s="164"/>
      <c r="J46" s="164"/>
      <c r="K46" s="164"/>
      <c r="L46" s="14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hidden="1" s="2" customFormat="1" ht="24.96" customHeight="1">
      <c r="A47" s="34"/>
      <c r="B47" s="35"/>
      <c r="C47" s="19" t="s">
        <v>97</v>
      </c>
      <c r="D47" s="36"/>
      <c r="E47" s="36"/>
      <c r="F47" s="36"/>
      <c r="G47" s="36"/>
      <c r="H47" s="36"/>
      <c r="I47" s="36"/>
      <c r="J47" s="36"/>
      <c r="K47" s="36"/>
      <c r="L47" s="14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hidden="1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4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hidden="1" s="2" customFormat="1" ht="12" customHeight="1">
      <c r="A49" s="34"/>
      <c r="B49" s="35"/>
      <c r="C49" s="28" t="s">
        <v>16</v>
      </c>
      <c r="D49" s="36"/>
      <c r="E49" s="36"/>
      <c r="F49" s="36"/>
      <c r="G49" s="36"/>
      <c r="H49" s="36"/>
      <c r="I49" s="36"/>
      <c r="J49" s="36"/>
      <c r="K49" s="36"/>
      <c r="L49" s="14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hidden="1" s="2" customFormat="1" ht="16.5" customHeight="1">
      <c r="A50" s="34"/>
      <c r="B50" s="35"/>
      <c r="C50" s="36"/>
      <c r="D50" s="36"/>
      <c r="E50" s="165" t="str">
        <f>E7</f>
        <v>Oprava a revize EZS, EPS, ASHS v obvodu SSZT OŘ UNL 2026-2027 - část 3 - ASHS</v>
      </c>
      <c r="F50" s="28"/>
      <c r="G50" s="28"/>
      <c r="H50" s="28"/>
      <c r="I50" s="36"/>
      <c r="J50" s="36"/>
      <c r="K50" s="36"/>
      <c r="L50" s="14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hidden="1" s="1" customFormat="1" ht="12" customHeight="1">
      <c r="B51" s="17"/>
      <c r="C51" s="28" t="s">
        <v>93</v>
      </c>
      <c r="D51" s="18"/>
      <c r="E51" s="18"/>
      <c r="F51" s="18"/>
      <c r="G51" s="18"/>
      <c r="H51" s="18"/>
      <c r="I51" s="18"/>
      <c r="J51" s="18"/>
      <c r="K51" s="18"/>
      <c r="L51" s="16"/>
    </row>
    <row r="52" hidden="1" s="2" customFormat="1" ht="16.5" customHeight="1">
      <c r="A52" s="34"/>
      <c r="B52" s="35"/>
      <c r="C52" s="36"/>
      <c r="D52" s="36"/>
      <c r="E52" s="165" t="s">
        <v>94</v>
      </c>
      <c r="F52" s="36"/>
      <c r="G52" s="36"/>
      <c r="H52" s="36"/>
      <c r="I52" s="36"/>
      <c r="J52" s="36"/>
      <c r="K52" s="36"/>
      <c r="L52" s="14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hidden="1" s="2" customFormat="1" ht="12" customHeight="1">
      <c r="A53" s="34"/>
      <c r="B53" s="35"/>
      <c r="C53" s="28" t="s">
        <v>95</v>
      </c>
      <c r="D53" s="36"/>
      <c r="E53" s="36"/>
      <c r="F53" s="36"/>
      <c r="G53" s="36"/>
      <c r="H53" s="36"/>
      <c r="I53" s="36"/>
      <c r="J53" s="36"/>
      <c r="K53" s="36"/>
      <c r="L53" s="14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hidden="1" s="2" customFormat="1" ht="16.5" customHeight="1">
      <c r="A54" s="34"/>
      <c r="B54" s="35"/>
      <c r="C54" s="36"/>
      <c r="D54" s="36"/>
      <c r="E54" s="65" t="str">
        <f>E11</f>
        <v>03.3. - VON</v>
      </c>
      <c r="F54" s="36"/>
      <c r="G54" s="36"/>
      <c r="H54" s="36"/>
      <c r="I54" s="36"/>
      <c r="J54" s="36"/>
      <c r="K54" s="36"/>
      <c r="L54" s="14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hidden="1" s="2" customFormat="1" ht="6.96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4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hidden="1" s="2" customFormat="1" ht="12" customHeight="1">
      <c r="A56" s="34"/>
      <c r="B56" s="35"/>
      <c r="C56" s="28" t="s">
        <v>21</v>
      </c>
      <c r="D56" s="36"/>
      <c r="E56" s="36"/>
      <c r="F56" s="23" t="str">
        <f>F14</f>
        <v xml:space="preserve"> </v>
      </c>
      <c r="G56" s="36"/>
      <c r="H56" s="36"/>
      <c r="I56" s="28" t="s">
        <v>23</v>
      </c>
      <c r="J56" s="68" t="str">
        <f>IF(J14="","",J14)</f>
        <v>20. 10. 2025</v>
      </c>
      <c r="K56" s="36"/>
      <c r="L56" s="14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hidden="1" s="2" customFormat="1" ht="6.96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4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hidden="1" s="2" customFormat="1" ht="15.15" customHeight="1">
      <c r="A58" s="34"/>
      <c r="B58" s="35"/>
      <c r="C58" s="28" t="s">
        <v>25</v>
      </c>
      <c r="D58" s="36"/>
      <c r="E58" s="36"/>
      <c r="F58" s="23" t="str">
        <f>E17</f>
        <v>Správa železnic. státní organizace</v>
      </c>
      <c r="G58" s="36"/>
      <c r="H58" s="36"/>
      <c r="I58" s="28" t="s">
        <v>31</v>
      </c>
      <c r="J58" s="32" t="str">
        <f>E23</f>
        <v xml:space="preserve"> </v>
      </c>
      <c r="K58" s="36"/>
      <c r="L58" s="14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hidden="1" s="2" customFormat="1" ht="15.15" customHeight="1">
      <c r="A59" s="34"/>
      <c r="B59" s="35"/>
      <c r="C59" s="28" t="s">
        <v>29</v>
      </c>
      <c r="D59" s="36"/>
      <c r="E59" s="36"/>
      <c r="F59" s="23" t="str">
        <f>IF(E20="","",E20)</f>
        <v>Vyplň údaj</v>
      </c>
      <c r="G59" s="36"/>
      <c r="H59" s="36"/>
      <c r="I59" s="28" t="s">
        <v>33</v>
      </c>
      <c r="J59" s="32" t="str">
        <f>E26</f>
        <v>Petr Nožička</v>
      </c>
      <c r="K59" s="36"/>
      <c r="L59" s="14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hidden="1" s="2" customFormat="1" ht="10.32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40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hidden="1" s="2" customFormat="1" ht="29.28" customHeight="1">
      <c r="A61" s="34"/>
      <c r="B61" s="35"/>
      <c r="C61" s="166" t="s">
        <v>98</v>
      </c>
      <c r="D61" s="167"/>
      <c r="E61" s="167"/>
      <c r="F61" s="167"/>
      <c r="G61" s="167"/>
      <c r="H61" s="167"/>
      <c r="I61" s="167"/>
      <c r="J61" s="168" t="s">
        <v>99</v>
      </c>
      <c r="K61" s="167"/>
      <c r="L61" s="140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 s="2" customFormat="1" ht="10.32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40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hidden="1" s="2" customFormat="1" ht="22.8" customHeight="1">
      <c r="A63" s="34"/>
      <c r="B63" s="35"/>
      <c r="C63" s="169" t="s">
        <v>69</v>
      </c>
      <c r="D63" s="36"/>
      <c r="E63" s="36"/>
      <c r="F63" s="36"/>
      <c r="G63" s="36"/>
      <c r="H63" s="36"/>
      <c r="I63" s="36"/>
      <c r="J63" s="98">
        <f>J86</f>
        <v>0</v>
      </c>
      <c r="K63" s="36"/>
      <c r="L63" s="140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3" t="s">
        <v>100</v>
      </c>
    </row>
    <row r="64" hidden="1" s="9" customFormat="1" ht="24.96" customHeight="1">
      <c r="A64" s="9"/>
      <c r="B64" s="170"/>
      <c r="C64" s="171"/>
      <c r="D64" s="172" t="s">
        <v>101</v>
      </c>
      <c r="E64" s="173"/>
      <c r="F64" s="173"/>
      <c r="G64" s="173"/>
      <c r="H64" s="173"/>
      <c r="I64" s="173"/>
      <c r="J64" s="174">
        <f>J87</f>
        <v>0</v>
      </c>
      <c r="K64" s="171"/>
      <c r="L64" s="175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2" customFormat="1" ht="21.84" customHeight="1">
      <c r="A65" s="34"/>
      <c r="B65" s="35"/>
      <c r="C65" s="36"/>
      <c r="D65" s="36"/>
      <c r="E65" s="36"/>
      <c r="F65" s="36"/>
      <c r="G65" s="36"/>
      <c r="H65" s="36"/>
      <c r="I65" s="36"/>
      <c r="J65" s="36"/>
      <c r="K65" s="36"/>
      <c r="L65" s="140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 s="2" customFormat="1" ht="6.96" customHeight="1">
      <c r="A66" s="34"/>
      <c r="B66" s="55"/>
      <c r="C66" s="56"/>
      <c r="D66" s="56"/>
      <c r="E66" s="56"/>
      <c r="F66" s="56"/>
      <c r="G66" s="56"/>
      <c r="H66" s="56"/>
      <c r="I66" s="56"/>
      <c r="J66" s="56"/>
      <c r="K66" s="56"/>
      <c r="L66" s="140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hidden="1"/>
    <row r="68" hidden="1"/>
    <row r="69" hidden="1"/>
    <row r="70" s="2" customFormat="1" ht="6.96" customHeight="1">
      <c r="A70" s="34"/>
      <c r="B70" s="57"/>
      <c r="C70" s="58"/>
      <c r="D70" s="58"/>
      <c r="E70" s="58"/>
      <c r="F70" s="58"/>
      <c r="G70" s="58"/>
      <c r="H70" s="58"/>
      <c r="I70" s="58"/>
      <c r="J70" s="58"/>
      <c r="K70" s="58"/>
      <c r="L70" s="14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24.96" customHeight="1">
      <c r="A71" s="34"/>
      <c r="B71" s="35"/>
      <c r="C71" s="19" t="s">
        <v>103</v>
      </c>
      <c r="D71" s="36"/>
      <c r="E71" s="36"/>
      <c r="F71" s="36"/>
      <c r="G71" s="36"/>
      <c r="H71" s="36"/>
      <c r="I71" s="36"/>
      <c r="J71" s="36"/>
      <c r="K71" s="36"/>
      <c r="L71" s="14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4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16</v>
      </c>
      <c r="D73" s="36"/>
      <c r="E73" s="36"/>
      <c r="F73" s="36"/>
      <c r="G73" s="36"/>
      <c r="H73" s="36"/>
      <c r="I73" s="36"/>
      <c r="J73" s="36"/>
      <c r="K73" s="36"/>
      <c r="L73" s="14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16.5" customHeight="1">
      <c r="A74" s="34"/>
      <c r="B74" s="35"/>
      <c r="C74" s="36"/>
      <c r="D74" s="36"/>
      <c r="E74" s="165" t="str">
        <f>E7</f>
        <v>Oprava a revize EZS, EPS, ASHS v obvodu SSZT OŘ UNL 2026-2027 - část 3 - ASHS</v>
      </c>
      <c r="F74" s="28"/>
      <c r="G74" s="28"/>
      <c r="H74" s="28"/>
      <c r="I74" s="36"/>
      <c r="J74" s="36"/>
      <c r="K74" s="36"/>
      <c r="L74" s="14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1" customFormat="1" ht="12" customHeight="1">
      <c r="B75" s="17"/>
      <c r="C75" s="28" t="s">
        <v>93</v>
      </c>
      <c r="D75" s="18"/>
      <c r="E75" s="18"/>
      <c r="F75" s="18"/>
      <c r="G75" s="18"/>
      <c r="H75" s="18"/>
      <c r="I75" s="18"/>
      <c r="J75" s="18"/>
      <c r="K75" s="18"/>
      <c r="L75" s="16"/>
    </row>
    <row r="76" s="2" customFormat="1" ht="16.5" customHeight="1">
      <c r="A76" s="34"/>
      <c r="B76" s="35"/>
      <c r="C76" s="36"/>
      <c r="D76" s="36"/>
      <c r="E76" s="165" t="s">
        <v>94</v>
      </c>
      <c r="F76" s="36"/>
      <c r="G76" s="36"/>
      <c r="H76" s="36"/>
      <c r="I76" s="36"/>
      <c r="J76" s="36"/>
      <c r="K76" s="36"/>
      <c r="L76" s="14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2" customHeight="1">
      <c r="A77" s="34"/>
      <c r="B77" s="35"/>
      <c r="C77" s="28" t="s">
        <v>95</v>
      </c>
      <c r="D77" s="36"/>
      <c r="E77" s="36"/>
      <c r="F77" s="36"/>
      <c r="G77" s="36"/>
      <c r="H77" s="36"/>
      <c r="I77" s="36"/>
      <c r="J77" s="36"/>
      <c r="K77" s="36"/>
      <c r="L77" s="14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6.5" customHeight="1">
      <c r="A78" s="34"/>
      <c r="B78" s="35"/>
      <c r="C78" s="36"/>
      <c r="D78" s="36"/>
      <c r="E78" s="65" t="str">
        <f>E11</f>
        <v>03.3. - VON</v>
      </c>
      <c r="F78" s="36"/>
      <c r="G78" s="36"/>
      <c r="H78" s="36"/>
      <c r="I78" s="36"/>
      <c r="J78" s="36"/>
      <c r="K78" s="36"/>
      <c r="L78" s="140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2" customFormat="1" ht="6.96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40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2" customFormat="1" ht="12" customHeight="1">
      <c r="A80" s="34"/>
      <c r="B80" s="35"/>
      <c r="C80" s="28" t="s">
        <v>21</v>
      </c>
      <c r="D80" s="36"/>
      <c r="E80" s="36"/>
      <c r="F80" s="23" t="str">
        <f>F14</f>
        <v xml:space="preserve"> </v>
      </c>
      <c r="G80" s="36"/>
      <c r="H80" s="36"/>
      <c r="I80" s="28" t="s">
        <v>23</v>
      </c>
      <c r="J80" s="68" t="str">
        <f>IF(J14="","",J14)</f>
        <v>20. 10. 2025</v>
      </c>
      <c r="K80" s="36"/>
      <c r="L80" s="140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="2" customFormat="1" ht="6.96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40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15.15" customHeight="1">
      <c r="A82" s="34"/>
      <c r="B82" s="35"/>
      <c r="C82" s="28" t="s">
        <v>25</v>
      </c>
      <c r="D82" s="36"/>
      <c r="E82" s="36"/>
      <c r="F82" s="23" t="str">
        <f>E17</f>
        <v>Správa železnic. státní organizace</v>
      </c>
      <c r="G82" s="36"/>
      <c r="H82" s="36"/>
      <c r="I82" s="28" t="s">
        <v>31</v>
      </c>
      <c r="J82" s="32" t="str">
        <f>E23</f>
        <v xml:space="preserve"> </v>
      </c>
      <c r="K82" s="36"/>
      <c r="L82" s="140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15.15" customHeight="1">
      <c r="A83" s="34"/>
      <c r="B83" s="35"/>
      <c r="C83" s="28" t="s">
        <v>29</v>
      </c>
      <c r="D83" s="36"/>
      <c r="E83" s="36"/>
      <c r="F83" s="23" t="str">
        <f>IF(E20="","",E20)</f>
        <v>Vyplň údaj</v>
      </c>
      <c r="G83" s="36"/>
      <c r="H83" s="36"/>
      <c r="I83" s="28" t="s">
        <v>33</v>
      </c>
      <c r="J83" s="32" t="str">
        <f>E26</f>
        <v>Petr Nožička</v>
      </c>
      <c r="K83" s="36"/>
      <c r="L83" s="140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0.32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40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10" customFormat="1" ht="29.28" customHeight="1">
      <c r="A85" s="176"/>
      <c r="B85" s="177"/>
      <c r="C85" s="178" t="s">
        <v>104</v>
      </c>
      <c r="D85" s="179" t="s">
        <v>56</v>
      </c>
      <c r="E85" s="179" t="s">
        <v>52</v>
      </c>
      <c r="F85" s="179" t="s">
        <v>53</v>
      </c>
      <c r="G85" s="179" t="s">
        <v>105</v>
      </c>
      <c r="H85" s="179" t="s">
        <v>106</v>
      </c>
      <c r="I85" s="179" t="s">
        <v>107</v>
      </c>
      <c r="J85" s="179" t="s">
        <v>99</v>
      </c>
      <c r="K85" s="180" t="s">
        <v>108</v>
      </c>
      <c r="L85" s="181"/>
      <c r="M85" s="88" t="s">
        <v>19</v>
      </c>
      <c r="N85" s="89" t="s">
        <v>41</v>
      </c>
      <c r="O85" s="89" t="s">
        <v>109</v>
      </c>
      <c r="P85" s="89" t="s">
        <v>110</v>
      </c>
      <c r="Q85" s="89" t="s">
        <v>111</v>
      </c>
      <c r="R85" s="89" t="s">
        <v>112</v>
      </c>
      <c r="S85" s="89" t="s">
        <v>113</v>
      </c>
      <c r="T85" s="90" t="s">
        <v>114</v>
      </c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</row>
    <row r="86" s="2" customFormat="1" ht="22.8" customHeight="1">
      <c r="A86" s="34"/>
      <c r="B86" s="35"/>
      <c r="C86" s="95" t="s">
        <v>115</v>
      </c>
      <c r="D86" s="36"/>
      <c r="E86" s="36"/>
      <c r="F86" s="36"/>
      <c r="G86" s="36"/>
      <c r="H86" s="36"/>
      <c r="I86" s="36"/>
      <c r="J86" s="182">
        <f>BK86</f>
        <v>0</v>
      </c>
      <c r="K86" s="36"/>
      <c r="L86" s="40"/>
      <c r="M86" s="91"/>
      <c r="N86" s="183"/>
      <c r="O86" s="92"/>
      <c r="P86" s="184">
        <f>P87</f>
        <v>0</v>
      </c>
      <c r="Q86" s="92"/>
      <c r="R86" s="184">
        <f>R87</f>
        <v>0</v>
      </c>
      <c r="S86" s="92"/>
      <c r="T86" s="185">
        <f>T87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3" t="s">
        <v>70</v>
      </c>
      <c r="AU86" s="13" t="s">
        <v>100</v>
      </c>
      <c r="BK86" s="186">
        <f>BK87</f>
        <v>0</v>
      </c>
    </row>
    <row r="87" s="11" customFormat="1" ht="25.92" customHeight="1">
      <c r="A87" s="11"/>
      <c r="B87" s="187"/>
      <c r="C87" s="188"/>
      <c r="D87" s="189" t="s">
        <v>70</v>
      </c>
      <c r="E87" s="190" t="s">
        <v>116</v>
      </c>
      <c r="F87" s="190" t="s">
        <v>117</v>
      </c>
      <c r="G87" s="188"/>
      <c r="H87" s="188"/>
      <c r="I87" s="191"/>
      <c r="J87" s="192">
        <f>BK87</f>
        <v>0</v>
      </c>
      <c r="K87" s="188"/>
      <c r="L87" s="193"/>
      <c r="M87" s="194"/>
      <c r="N87" s="195"/>
      <c r="O87" s="195"/>
      <c r="P87" s="196">
        <f>SUM(P88:P90)</f>
        <v>0</v>
      </c>
      <c r="Q87" s="195"/>
      <c r="R87" s="196">
        <f>SUM(R88:R90)</f>
        <v>0</v>
      </c>
      <c r="S87" s="195"/>
      <c r="T87" s="197">
        <f>SUM(T88:T90)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8" t="s">
        <v>118</v>
      </c>
      <c r="AT87" s="199" t="s">
        <v>70</v>
      </c>
      <c r="AU87" s="199" t="s">
        <v>71</v>
      </c>
      <c r="AY87" s="198" t="s">
        <v>119</v>
      </c>
      <c r="BK87" s="200">
        <f>SUM(BK88:BK90)</f>
        <v>0</v>
      </c>
    </row>
    <row r="88" s="2" customFormat="1" ht="16.5" customHeight="1">
      <c r="A88" s="34"/>
      <c r="B88" s="35"/>
      <c r="C88" s="201" t="s">
        <v>78</v>
      </c>
      <c r="D88" s="201" t="s">
        <v>122</v>
      </c>
      <c r="E88" s="202" t="s">
        <v>208</v>
      </c>
      <c r="F88" s="203" t="s">
        <v>209</v>
      </c>
      <c r="G88" s="204" t="s">
        <v>210</v>
      </c>
      <c r="H88" s="205">
        <v>200</v>
      </c>
      <c r="I88" s="206"/>
      <c r="J88" s="207">
        <f>ROUND(I88*H88,2)</f>
        <v>0</v>
      </c>
      <c r="K88" s="203" t="s">
        <v>211</v>
      </c>
      <c r="L88" s="40"/>
      <c r="M88" s="208" t="s">
        <v>19</v>
      </c>
      <c r="N88" s="209" t="s">
        <v>42</v>
      </c>
      <c r="O88" s="80"/>
      <c r="P88" s="210">
        <f>O88*H88</f>
        <v>0</v>
      </c>
      <c r="Q88" s="210">
        <v>0</v>
      </c>
      <c r="R88" s="210">
        <f>Q88*H88</f>
        <v>0</v>
      </c>
      <c r="S88" s="210">
        <v>0</v>
      </c>
      <c r="T88" s="211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212" t="s">
        <v>127</v>
      </c>
      <c r="AT88" s="212" t="s">
        <v>122</v>
      </c>
      <c r="AU88" s="212" t="s">
        <v>78</v>
      </c>
      <c r="AY88" s="13" t="s">
        <v>119</v>
      </c>
      <c r="BE88" s="213">
        <f>IF(N88="základní",J88,0)</f>
        <v>0</v>
      </c>
      <c r="BF88" s="213">
        <f>IF(N88="snížená",J88,0)</f>
        <v>0</v>
      </c>
      <c r="BG88" s="213">
        <f>IF(N88="zákl. přenesená",J88,0)</f>
        <v>0</v>
      </c>
      <c r="BH88" s="213">
        <f>IF(N88="sníž. přenesená",J88,0)</f>
        <v>0</v>
      </c>
      <c r="BI88" s="213">
        <f>IF(N88="nulová",J88,0)</f>
        <v>0</v>
      </c>
      <c r="BJ88" s="13" t="s">
        <v>78</v>
      </c>
      <c r="BK88" s="213">
        <f>ROUND(I88*H88,2)</f>
        <v>0</v>
      </c>
      <c r="BL88" s="13" t="s">
        <v>127</v>
      </c>
      <c r="BM88" s="212" t="s">
        <v>212</v>
      </c>
    </row>
    <row r="89" s="2" customFormat="1">
      <c r="A89" s="34"/>
      <c r="B89" s="35"/>
      <c r="C89" s="36"/>
      <c r="D89" s="214" t="s">
        <v>129</v>
      </c>
      <c r="E89" s="36"/>
      <c r="F89" s="215" t="s">
        <v>213</v>
      </c>
      <c r="G89" s="36"/>
      <c r="H89" s="36"/>
      <c r="I89" s="216"/>
      <c r="J89" s="36"/>
      <c r="K89" s="36"/>
      <c r="L89" s="40"/>
      <c r="M89" s="217"/>
      <c r="N89" s="218"/>
      <c r="O89" s="80"/>
      <c r="P89" s="80"/>
      <c r="Q89" s="80"/>
      <c r="R89" s="80"/>
      <c r="S89" s="80"/>
      <c r="T89" s="81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3" t="s">
        <v>129</v>
      </c>
      <c r="AU89" s="13" t="s">
        <v>78</v>
      </c>
    </row>
    <row r="90" s="2" customFormat="1">
      <c r="A90" s="34"/>
      <c r="B90" s="35"/>
      <c r="C90" s="36"/>
      <c r="D90" s="233" t="s">
        <v>214</v>
      </c>
      <c r="E90" s="36"/>
      <c r="F90" s="234" t="s">
        <v>215</v>
      </c>
      <c r="G90" s="36"/>
      <c r="H90" s="36"/>
      <c r="I90" s="216"/>
      <c r="J90" s="36"/>
      <c r="K90" s="36"/>
      <c r="L90" s="40"/>
      <c r="M90" s="219"/>
      <c r="N90" s="220"/>
      <c r="O90" s="221"/>
      <c r="P90" s="221"/>
      <c r="Q90" s="221"/>
      <c r="R90" s="221"/>
      <c r="S90" s="221"/>
      <c r="T90" s="222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3" t="s">
        <v>214</v>
      </c>
      <c r="AU90" s="13" t="s">
        <v>78</v>
      </c>
    </row>
    <row r="91" s="2" customFormat="1" ht="6.96" customHeight="1">
      <c r="A91" s="34"/>
      <c r="B91" s="55"/>
      <c r="C91" s="56"/>
      <c r="D91" s="56"/>
      <c r="E91" s="56"/>
      <c r="F91" s="56"/>
      <c r="G91" s="56"/>
      <c r="H91" s="56"/>
      <c r="I91" s="56"/>
      <c r="J91" s="56"/>
      <c r="K91" s="56"/>
      <c r="L91" s="40"/>
      <c r="M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</sheetData>
  <sheetProtection sheet="1" autoFilter="0" formatColumns="0" formatRows="0" objects="1" scenarios="1" spinCount="100000" saltValue="klSJSzkdDaoszuilQhRmewqM5sMCJYYstn4mC5hXYxv8jlQaV9Xr5Yqk9RR6Ub/Nx1kYwX0WorxTt39S3lQPwA==" hashValue="uVYlfTqWCAuyLHDAaYNcqKnBJKXLGr+ZzQzUaSiRbtV44Tub9qEcoT3EHElWD0tOXnT2rSDjM3nFyL4uV5f8+A==" algorithmName="SHA-512" password="CC35"/>
  <autoFilter ref="C85:K9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hyperlinks>
    <hyperlink ref="F90" r:id="rId1" display="https://podminky.urs.cz/item/CS_URS_2023_02/HZS42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Nožička Petr</dc:creator>
  <cp:lastModifiedBy>Nožička Petr</cp:lastModifiedBy>
  <dcterms:created xsi:type="dcterms:W3CDTF">2025-10-21T09:01:15Z</dcterms:created>
  <dcterms:modified xsi:type="dcterms:W3CDTF">2025-10-21T09:01:17Z</dcterms:modified>
</cp:coreProperties>
</file>